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Tidtabell samlet" sheetId="1" r:id="rId1"/>
    <sheet name="Admin" sheetId="2" r:id="rId2"/>
    <sheet name="Sheet1" sheetId="3" r:id="rId3"/>
  </sheets>
  <definedNames>
    <definedName name="_dag1">'Admin'!$B$2:$B$5</definedName>
    <definedName name="_dag4">'Admin'!$E$2:$E$5</definedName>
    <definedName name="Etappetider">'Admin'!$A$2:$A$48</definedName>
    <definedName name="Start_Dag1">'Admin'!$B$2:$B$5</definedName>
    <definedName name="Start_Dag2">'Admin'!$C$2:$C$5</definedName>
    <definedName name="Start_Dag3">'Admin'!$D$2:$D$5</definedName>
    <definedName name="Start_Dag4">'Admin'!$E$2:$E$5</definedName>
    <definedName name="Starttidspunkt_dag_1">'Admin'!$B$2:$B$5</definedName>
  </definedNames>
  <calcPr fullCalcOnLoad="1"/>
</workbook>
</file>

<file path=xl/sharedStrings.xml><?xml version="1.0" encoding="utf-8"?>
<sst xmlns="http://schemas.openxmlformats.org/spreadsheetml/2006/main" count="172" uniqueCount="145">
  <si>
    <t>Navn på løper</t>
  </si>
  <si>
    <t>Sum</t>
  </si>
  <si>
    <t>Total lengde</t>
  </si>
  <si>
    <t>Slutt</t>
  </si>
  <si>
    <t>[min/km]</t>
  </si>
  <si>
    <t>Etappe
nr.</t>
  </si>
  <si>
    <t>[km]</t>
  </si>
  <si>
    <t>Lagleder:</t>
  </si>
  <si>
    <t>Lagnavn:</t>
  </si>
  <si>
    <t>Etappetider</t>
  </si>
  <si>
    <t>Start_Dag1</t>
  </si>
  <si>
    <t>Start_Dag2</t>
  </si>
  <si>
    <t>Start_Dag3</t>
  </si>
  <si>
    <t>Start_Dag4</t>
  </si>
  <si>
    <t>Lag 1</t>
  </si>
  <si>
    <t>Lag 2</t>
  </si>
  <si>
    <t>Lag 3</t>
  </si>
  <si>
    <t>Lag 4</t>
  </si>
  <si>
    <t>Startnr.:</t>
  </si>
  <si>
    <t>3.20</t>
  </si>
  <si>
    <t>4.40</t>
  </si>
  <si>
    <t>5.15</t>
  </si>
  <si>
    <t>Starttid</t>
  </si>
  <si>
    <t>Lengde</t>
  </si>
  <si>
    <t>Telefon:</t>
  </si>
  <si>
    <t>Telefon</t>
  </si>
  <si>
    <t>ST. OLAVSLOPPET</t>
  </si>
  <si>
    <t>Ca. starttider beregnet etter estimert km-tid</t>
  </si>
  <si>
    <t>Est. km-tid</t>
  </si>
  <si>
    <t>Östersund- Byskogen</t>
  </si>
  <si>
    <t>Byskogen - Ås</t>
  </si>
  <si>
    <t>Ås- Grönängen</t>
  </si>
  <si>
    <t>Grönängen-Krokom</t>
  </si>
  <si>
    <t>Krokom- Västerkälen</t>
  </si>
  <si>
    <t>Västerkälen- Nälden</t>
  </si>
  <si>
    <t>Nälden-Valne</t>
  </si>
  <si>
    <t>Valne- Glösa</t>
  </si>
  <si>
    <t>Wången – Slåtte</t>
  </si>
  <si>
    <t>Slåtte – Bleckåsen</t>
  </si>
  <si>
    <t>Bleckåsen – Andersböle</t>
  </si>
  <si>
    <t>Andersböle-Mörsil</t>
  </si>
  <si>
    <t>Mörsil-Järpen</t>
  </si>
  <si>
    <t>Järpen-Undersåkerkyrka</t>
  </si>
  <si>
    <t>Undersåker kyrka-Undersåker</t>
  </si>
  <si>
    <t>Undersåker-Såå</t>
  </si>
  <si>
    <t>Såå-Åre</t>
  </si>
  <si>
    <t>Sandvika- St Olavsbrua</t>
  </si>
  <si>
    <t>St Olavsbrua-Sul</t>
  </si>
  <si>
    <t>Sul - Vaterholmen</t>
  </si>
  <si>
    <t>Vaterholmen-Inndal</t>
  </si>
  <si>
    <t>Inndal - Østnesbakkene</t>
  </si>
  <si>
    <t>Leirådal-Stiklestad</t>
  </si>
  <si>
    <t>Stiklestad- Verdalsøra</t>
  </si>
  <si>
    <t>Verdalsøra- Mule skole</t>
  </si>
  <si>
    <t>Mule skole - Levanger</t>
  </si>
  <si>
    <t>Bodsjöbränna-Stalltjärnsgropen</t>
  </si>
  <si>
    <t>Levanger- Skogn</t>
  </si>
  <si>
    <t>Skogn - Ronglan</t>
  </si>
  <si>
    <t>Ronglan- Åsen</t>
  </si>
  <si>
    <t>Åsen- Åsenfjord</t>
  </si>
  <si>
    <t>Åsenfjord - Fættenfjord</t>
  </si>
  <si>
    <t>Framnes-Stjørdal</t>
  </si>
  <si>
    <t>Stjørdal- Gevingåsen</t>
  </si>
  <si>
    <t>Gevingåsen- Hommelvik</t>
  </si>
  <si>
    <t>Hommelvik- Malvik</t>
  </si>
  <si>
    <t>Malvik - Ranheim</t>
  </si>
  <si>
    <t>Ranheim- Lade</t>
  </si>
  <si>
    <t>Lade - Trondheim</t>
  </si>
  <si>
    <t xml:space="preserve">14 etapper. Total lengde:  </t>
  </si>
  <si>
    <t>10 etapper. Total lengde:</t>
  </si>
  <si>
    <t xml:space="preserve">ØSTERSUND - TRONDHEIM </t>
  </si>
  <si>
    <t>Pulje 2</t>
  </si>
  <si>
    <t>Pulje 3</t>
  </si>
  <si>
    <t>Pulje 5</t>
  </si>
  <si>
    <t>Starttidene vil da bli slik:</t>
  </si>
  <si>
    <t>Dag1</t>
  </si>
  <si>
    <t>Dag2</t>
  </si>
  <si>
    <t>Dag3</t>
  </si>
  <si>
    <t>Dag4</t>
  </si>
  <si>
    <t>Pulje 1</t>
  </si>
  <si>
    <t>Pulje 4</t>
  </si>
  <si>
    <r>
      <t xml:space="preserve">RIL-TIDTABELL </t>
    </r>
    <r>
      <rPr>
        <b/>
        <sz val="12"/>
        <rFont val="Calibri"/>
        <family val="2"/>
      </rPr>
      <t>©</t>
    </r>
  </si>
  <si>
    <t>Åre-Ängena</t>
  </si>
  <si>
    <t>Ängena - Duved</t>
  </si>
  <si>
    <t>Tännforsen - Bodsjöbränna</t>
  </si>
  <si>
    <t>Stalltjärnsgropen - Asån</t>
  </si>
  <si>
    <t>Asån - Saxvallen</t>
  </si>
  <si>
    <t>Saxvallen - Skalstugan</t>
  </si>
  <si>
    <t>Skalstugan - Sandvika</t>
  </si>
  <si>
    <t>Fættenfjord - Steinvikholm</t>
  </si>
  <si>
    <t>Steinvikholm-Framnes</t>
  </si>
  <si>
    <t>Glösa – Slåtte</t>
  </si>
  <si>
    <t>Duved - Staakurvan</t>
  </si>
  <si>
    <t>Staakurvan - Tännforsen</t>
  </si>
  <si>
    <t>29. JUNI - 2. JULI 2016</t>
  </si>
  <si>
    <t xml:space="preserve">Onsdag 29. juni </t>
  </si>
  <si>
    <t>Torsdag 30. juni</t>
  </si>
  <si>
    <t>Fredag 1. juli</t>
  </si>
  <si>
    <t xml:space="preserve">Lørdag 2. juli </t>
  </si>
  <si>
    <t>17 etapper. Total lengde:</t>
  </si>
  <si>
    <t>Østnesbakkene - Leirådal</t>
  </si>
  <si>
    <t>3.50</t>
  </si>
  <si>
    <t>Tor Jarle Bolme</t>
  </si>
  <si>
    <t>Edvin Bakken</t>
  </si>
  <si>
    <t>Øystein Sæther</t>
  </si>
  <si>
    <t>Jonas Nergård Tørset</t>
  </si>
  <si>
    <t>Jonas Rognskog</t>
  </si>
  <si>
    <t>Tølløv Heggem</t>
  </si>
  <si>
    <t>Sindre Bakk Solem</t>
  </si>
  <si>
    <t>Nils Ingar Halgunset</t>
  </si>
  <si>
    <t>Ole Einar Skjermo</t>
  </si>
  <si>
    <t>Frode Grønning</t>
  </si>
  <si>
    <t>Daniel Hagen Eide</t>
  </si>
  <si>
    <t>Ola Inge Svinsås</t>
  </si>
  <si>
    <t>Øystein Viken</t>
  </si>
  <si>
    <t>John Ole Aspli</t>
  </si>
  <si>
    <t>Anders Ranheim</t>
  </si>
  <si>
    <t>Håken Heggem</t>
  </si>
  <si>
    <t>Ove Magne Aasen</t>
  </si>
  <si>
    <t>Lasse Skjølsvold</t>
  </si>
  <si>
    <t>Kjetil Løften</t>
  </si>
  <si>
    <t>Ronny Aasen</t>
  </si>
  <si>
    <t>Jonas Romundstad</t>
  </si>
  <si>
    <t>Edvin Romundstad</t>
  </si>
  <si>
    <t>Øystein M. Kristiansen</t>
  </si>
  <si>
    <t>Even Bjørnstad</t>
  </si>
  <si>
    <t>Alf Petter Bøe</t>
  </si>
  <si>
    <t>Henrik Aasbø</t>
  </si>
  <si>
    <t>Arne Olav Gåsvand</t>
  </si>
  <si>
    <t>Vegard M. Kristiansen</t>
  </si>
  <si>
    <t>Fredleiv Myklegard</t>
  </si>
  <si>
    <t>Trond Kulvere</t>
  </si>
  <si>
    <t>Per Sandvik</t>
  </si>
  <si>
    <t>Tore Pedersen</t>
  </si>
  <si>
    <t>Endre Rindalsholt</t>
  </si>
  <si>
    <t>Bjarte Rindal</t>
  </si>
  <si>
    <t>Pål Sæther</t>
  </si>
  <si>
    <t>Jo Bjørnar Fiske</t>
  </si>
  <si>
    <t>Martin Bakk Solem</t>
  </si>
  <si>
    <t>Lars Olav Kirkholt</t>
  </si>
  <si>
    <t>Ole Kr. Løset</t>
  </si>
  <si>
    <t>Erlend Pedersen</t>
  </si>
  <si>
    <t>Jens Kveli</t>
  </si>
  <si>
    <t>Anders Evjen Wormdal</t>
  </si>
  <si>
    <t>RINDAL IL LAG 3</t>
  </si>
</sst>
</file>

<file path=xl/styles.xml><?xml version="1.0" encoding="utf-8"?>
<styleSheet xmlns="http://schemas.openxmlformats.org/spreadsheetml/2006/main">
  <numFmts count="2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dd/mm/yyyy;@"/>
    <numFmt numFmtId="174" formatCode="&quot;Ja&quot;;&quot;Ja&quot;;&quot;Nei&quot;"/>
    <numFmt numFmtId="175" formatCode="&quot;Sann&quot;;&quot;Sann&quot;;&quot;Usann&quot;"/>
    <numFmt numFmtId="176" formatCode="&quot;På&quot;;&quot;På&quot;;&quot;Av&quot;"/>
    <numFmt numFmtId="177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  <font>
      <sz val="11"/>
      <color rgb="FF1F497D"/>
      <name val="Calibri"/>
      <family val="2"/>
    </font>
    <font>
      <sz val="11"/>
      <color rgb="FF00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20" fontId="0" fillId="0" borderId="0" xfId="0" applyNumberFormat="1" applyAlignment="1">
      <alignment/>
    </xf>
    <xf numFmtId="172" fontId="3" fillId="0" borderId="10" xfId="0" applyNumberFormat="1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top" wrapText="1"/>
    </xf>
    <xf numFmtId="47" fontId="5" fillId="0" borderId="0" xfId="0" applyNumberFormat="1" applyFont="1" applyAlignment="1">
      <alignment/>
    </xf>
    <xf numFmtId="47" fontId="6" fillId="0" borderId="0" xfId="0" applyNumberFormat="1" applyFont="1" applyAlignment="1">
      <alignment/>
    </xf>
    <xf numFmtId="0" fontId="7" fillId="0" borderId="12" xfId="0" applyFont="1" applyBorder="1" applyAlignment="1">
      <alignment vertical="top" wrapText="1"/>
    </xf>
    <xf numFmtId="172" fontId="7" fillId="0" borderId="12" xfId="0" applyNumberFormat="1" applyFont="1" applyBorder="1" applyAlignment="1">
      <alignment horizontal="center" vertical="top" wrapText="1"/>
    </xf>
    <xf numFmtId="20" fontId="8" fillId="0" borderId="10" xfId="0" applyNumberFormat="1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20" fontId="7" fillId="0" borderId="10" xfId="0" applyNumberFormat="1" applyFont="1" applyBorder="1" applyAlignment="1">
      <alignment/>
    </xf>
    <xf numFmtId="172" fontId="7" fillId="0" borderId="12" xfId="0" applyNumberFormat="1" applyFont="1" applyBorder="1" applyAlignment="1">
      <alignment horizontal="left" vertical="top" wrapText="1"/>
    </xf>
    <xf numFmtId="45" fontId="7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0" fontId="8" fillId="0" borderId="13" xfId="0" applyNumberFormat="1" applyFont="1" applyBorder="1" applyAlignment="1">
      <alignment/>
    </xf>
    <xf numFmtId="172" fontId="7" fillId="0" borderId="15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/>
    </xf>
    <xf numFmtId="172" fontId="7" fillId="0" borderId="14" xfId="0" applyNumberFormat="1" applyFont="1" applyBorder="1" applyAlignment="1">
      <alignment horizontal="center" vertical="top" wrapText="1"/>
    </xf>
    <xf numFmtId="47" fontId="7" fillId="0" borderId="14" xfId="0" applyNumberFormat="1" applyFont="1" applyBorder="1" applyAlignment="1">
      <alignment horizontal="center" vertical="center" wrapText="1"/>
    </xf>
    <xf numFmtId="20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1" fontId="0" fillId="0" borderId="0" xfId="0" applyNumberFormat="1" applyAlignment="1">
      <alignment/>
    </xf>
    <xf numFmtId="45" fontId="8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20" fontId="8" fillId="33" borderId="10" xfId="0" applyNumberFormat="1" applyFont="1" applyFill="1" applyBorder="1" applyAlignment="1">
      <alignment/>
    </xf>
    <xf numFmtId="172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20" fontId="0" fillId="0" borderId="10" xfId="0" applyNumberFormat="1" applyFont="1" applyBorder="1" applyAlignment="1">
      <alignment/>
    </xf>
    <xf numFmtId="20" fontId="0" fillId="0" borderId="0" xfId="0" applyNumberFormat="1" applyFont="1" applyAlignment="1">
      <alignment/>
    </xf>
    <xf numFmtId="47" fontId="0" fillId="0" borderId="0" xfId="0" applyNumberFormat="1" applyFont="1" applyAlignment="1">
      <alignment/>
    </xf>
    <xf numFmtId="0" fontId="7" fillId="0" borderId="10" xfId="0" applyFont="1" applyBorder="1" applyAlignment="1">
      <alignment horizontal="right"/>
    </xf>
    <xf numFmtId="0" fontId="8" fillId="34" borderId="16" xfId="0" applyFont="1" applyFill="1" applyBorder="1" applyAlignment="1">
      <alignment/>
    </xf>
    <xf numFmtId="0" fontId="0" fillId="34" borderId="0" xfId="0" applyFont="1" applyFill="1" applyAlignment="1">
      <alignment/>
    </xf>
    <xf numFmtId="21" fontId="7" fillId="0" borderId="10" xfId="0" applyNumberFormat="1" applyFont="1" applyBorder="1" applyAlignment="1">
      <alignment/>
    </xf>
    <xf numFmtId="20" fontId="8" fillId="33" borderId="13" xfId="0" applyNumberFormat="1" applyFont="1" applyFill="1" applyBorder="1" applyAlignment="1" applyProtection="1">
      <alignment/>
      <protection locked="0"/>
    </xf>
    <xf numFmtId="45" fontId="8" fillId="35" borderId="10" xfId="0" applyNumberFormat="1" applyFont="1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172" fontId="7" fillId="0" borderId="17" xfId="0" applyNumberFormat="1" applyFont="1" applyBorder="1" applyAlignment="1">
      <alignment horizontal="left" vertical="center" wrapText="1"/>
    </xf>
    <xf numFmtId="172" fontId="7" fillId="0" borderId="18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46" fillId="36" borderId="0" xfId="54" applyFill="1" applyBorder="1" applyAlignment="1">
      <alignment horizontal="center" vertical="center" wrapText="1"/>
    </xf>
    <xf numFmtId="172" fontId="7" fillId="0" borderId="14" xfId="0" applyNumberFormat="1" applyFont="1" applyBorder="1" applyAlignment="1">
      <alignment/>
    </xf>
    <xf numFmtId="172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6" borderId="12" xfId="54" applyFont="1" applyFill="1" applyBorder="1" applyAlignment="1">
      <alignment horizontal="center" vertical="center" wrapText="1"/>
    </xf>
    <xf numFmtId="0" fontId="11" fillId="36" borderId="12" xfId="54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6" fontId="7" fillId="0" borderId="12" xfId="0" applyNumberFormat="1" applyFont="1" applyBorder="1" applyAlignment="1">
      <alignment/>
    </xf>
    <xf numFmtId="46" fontId="7" fillId="0" borderId="13" xfId="0" applyNumberFormat="1" applyFont="1" applyBorder="1" applyAlignment="1">
      <alignment/>
    </xf>
    <xf numFmtId="0" fontId="7" fillId="0" borderId="0" xfId="0" applyFont="1" applyBorder="1" applyAlignment="1">
      <alignment/>
    </xf>
    <xf numFmtId="45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1" fontId="7" fillId="0" borderId="0" xfId="0" applyNumberFormat="1" applyFont="1" applyBorder="1" applyAlignment="1">
      <alignment/>
    </xf>
    <xf numFmtId="2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vertical="top" wrapText="1"/>
    </xf>
    <xf numFmtId="172" fontId="7" fillId="37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7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172" fontId="0" fillId="0" borderId="19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4" xfId="0" applyFont="1" applyFill="1" applyBorder="1" applyAlignment="1">
      <alignment/>
    </xf>
    <xf numFmtId="172" fontId="8" fillId="6" borderId="10" xfId="0" applyNumberFormat="1" applyFont="1" applyFill="1" applyBorder="1" applyAlignment="1">
      <alignment horizontal="center"/>
    </xf>
    <xf numFmtId="0" fontId="51" fillId="36" borderId="16" xfId="54" applyFont="1" applyFill="1" applyBorder="1" applyAlignment="1">
      <alignment horizontal="center" vertical="center" wrapText="1"/>
    </xf>
    <xf numFmtId="0" fontId="51" fillId="36" borderId="0" xfId="54" applyFont="1" applyFill="1" applyBorder="1" applyAlignment="1">
      <alignment horizontal="center" vertical="center" wrapText="1"/>
    </xf>
    <xf numFmtId="0" fontId="52" fillId="36" borderId="21" xfId="54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/>
    </xf>
    <xf numFmtId="0" fontId="51" fillId="36" borderId="18" xfId="54" applyFont="1" applyFill="1" applyBorder="1" applyAlignment="1">
      <alignment horizontal="center" vertical="center" wrapText="1"/>
    </xf>
    <xf numFmtId="0" fontId="51" fillId="36" borderId="23" xfId="54" applyFont="1" applyFill="1" applyBorder="1" applyAlignment="1">
      <alignment horizontal="center" vertical="center" wrapText="1"/>
    </xf>
    <xf numFmtId="17" fontId="52" fillId="36" borderId="24" xfId="54" applyNumberFormat="1" applyFont="1" applyFill="1" applyBorder="1" applyAlignment="1" quotePrefix="1">
      <alignment horizontal="center" vertical="center" wrapText="1"/>
    </xf>
    <xf numFmtId="0" fontId="52" fillId="36" borderId="24" xfId="54" applyFont="1" applyFill="1" applyBorder="1" applyAlignment="1">
      <alignment horizontal="center" vertical="center" wrapText="1"/>
    </xf>
    <xf numFmtId="0" fontId="52" fillId="34" borderId="24" xfId="0" applyFont="1" applyFill="1" applyBorder="1" applyAlignment="1" quotePrefix="1">
      <alignment horizontal="center"/>
    </xf>
    <xf numFmtId="0" fontId="8" fillId="6" borderId="13" xfId="0" applyFont="1" applyFill="1" applyBorder="1" applyAlignment="1">
      <alignment/>
    </xf>
    <xf numFmtId="172" fontId="8" fillId="6" borderId="10" xfId="0" applyNumberFormat="1" applyFont="1" applyFill="1" applyBorder="1" applyAlignment="1">
      <alignment horizontal="left" vertical="top" wrapText="1"/>
    </xf>
    <xf numFmtId="172" fontId="3" fillId="0" borderId="12" xfId="0" applyNumberFormat="1" applyFont="1" applyBorder="1" applyAlignment="1">
      <alignment horizontal="center" vertical="top" wrapText="1"/>
    </xf>
    <xf numFmtId="172" fontId="14" fillId="0" borderId="12" xfId="0" applyNumberFormat="1" applyFont="1" applyBorder="1" applyAlignment="1">
      <alignment horizontal="center" vertical="top" wrapText="1"/>
    </xf>
    <xf numFmtId="172" fontId="7" fillId="36" borderId="10" xfId="0" applyNumberFormat="1" applyFont="1" applyFill="1" applyBorder="1" applyAlignment="1">
      <alignment horizontal="center" vertical="top" wrapText="1"/>
    </xf>
    <xf numFmtId="20" fontId="7" fillId="0" borderId="18" xfId="0" applyNumberFormat="1" applyFont="1" applyBorder="1" applyAlignment="1">
      <alignment horizontal="center" vertical="center"/>
    </xf>
    <xf numFmtId="47" fontId="7" fillId="0" borderId="18" xfId="0" applyNumberFormat="1" applyFont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25" xfId="0" applyFont="1" applyBorder="1" applyAlignment="1">
      <alignment vertical="top" wrapText="1"/>
    </xf>
    <xf numFmtId="172" fontId="7" fillId="0" borderId="26" xfId="0" applyNumberFormat="1" applyFont="1" applyBorder="1" applyAlignment="1">
      <alignment horizontal="center" vertical="top" wrapText="1"/>
    </xf>
    <xf numFmtId="0" fontId="46" fillId="36" borderId="10" xfId="54" applyFill="1" applyBorder="1" applyAlignment="1">
      <alignment horizontal="center" vertical="center" wrapText="1"/>
    </xf>
    <xf numFmtId="172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72" fontId="52" fillId="34" borderId="0" xfId="0" applyNumberFormat="1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9" fillId="0" borderId="21" xfId="0" applyFont="1" applyBorder="1" applyAlignment="1">
      <alignment/>
    </xf>
    <xf numFmtId="20" fontId="0" fillId="0" borderId="0" xfId="0" applyNumberFormat="1" applyFont="1" applyBorder="1" applyAlignment="1">
      <alignment/>
    </xf>
    <xf numFmtId="20" fontId="0" fillId="0" borderId="21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3" fontId="8" fillId="6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16" fontId="4" fillId="0" borderId="10" xfId="0" applyNumberFormat="1" applyFont="1" applyBorder="1" applyAlignment="1">
      <alignment vertical="top" wrapText="1"/>
    </xf>
    <xf numFmtId="0" fontId="53" fillId="38" borderId="0" xfId="0" applyFont="1" applyFill="1" applyAlignment="1">
      <alignment/>
    </xf>
    <xf numFmtId="0" fontId="0" fillId="38" borderId="0" xfId="0" applyFill="1" applyAlignment="1">
      <alignment/>
    </xf>
    <xf numFmtId="0" fontId="54" fillId="38" borderId="27" xfId="0" applyFont="1" applyFill="1" applyBorder="1" applyAlignment="1">
      <alignment/>
    </xf>
    <xf numFmtId="0" fontId="54" fillId="38" borderId="28" xfId="0" applyFont="1" applyFill="1" applyBorder="1" applyAlignment="1">
      <alignment/>
    </xf>
    <xf numFmtId="0" fontId="54" fillId="38" borderId="29" xfId="0" applyFont="1" applyFill="1" applyBorder="1" applyAlignment="1">
      <alignment/>
    </xf>
    <xf numFmtId="20" fontId="54" fillId="38" borderId="3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center"/>
    </xf>
    <xf numFmtId="0" fontId="55" fillId="6" borderId="13" xfId="0" applyFont="1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2" fontId="12" fillId="0" borderId="31" xfId="0" applyNumberFormat="1" applyFont="1" applyBorder="1" applyAlignment="1">
      <alignment horizontal="center"/>
    </xf>
    <xf numFmtId="22" fontId="12" fillId="0" borderId="3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4">
      <selection activeCell="B5" sqref="B5"/>
    </sheetView>
  </sheetViews>
  <sheetFormatPr defaultColWidth="9.140625" defaultRowHeight="12.75"/>
  <cols>
    <col min="1" max="1" width="10.421875" style="30" customWidth="1"/>
    <col min="2" max="2" width="29.00390625" style="30" customWidth="1"/>
    <col min="3" max="3" width="9.8515625" style="32" customWidth="1"/>
    <col min="4" max="4" width="26.421875" style="32" customWidth="1"/>
    <col min="5" max="5" width="0" style="30" hidden="1" customWidth="1"/>
    <col min="6" max="6" width="12.8515625" style="30" customWidth="1"/>
    <col min="7" max="7" width="11.57421875" style="37" hidden="1" customWidth="1"/>
    <col min="8" max="8" width="11.57421875" style="36" customWidth="1"/>
    <col min="9" max="9" width="11.421875" style="30" hidden="1" customWidth="1"/>
    <col min="10" max="10" width="11.57421875" style="37" hidden="1" customWidth="1"/>
    <col min="11" max="11" width="11.57421875" style="36" customWidth="1"/>
    <col min="12" max="12" width="11.421875" style="30" hidden="1" customWidth="1"/>
    <col min="13" max="13" width="11.57421875" style="37" hidden="1" customWidth="1"/>
    <col min="14" max="14" width="11.57421875" style="36" customWidth="1"/>
    <col min="15" max="15" width="11.421875" style="30" hidden="1" customWidth="1"/>
    <col min="16" max="16" width="11.57421875" style="37" hidden="1" customWidth="1"/>
    <col min="17" max="17" width="11.57421875" style="36" customWidth="1"/>
    <col min="18" max="18" width="11.421875" style="30" hidden="1" customWidth="1"/>
    <col min="19" max="16384" width="9.140625" style="30" customWidth="1"/>
  </cols>
  <sheetData>
    <row r="1" spans="1:17" ht="20.25" customHeight="1">
      <c r="A1" s="131"/>
      <c r="B1" s="66" t="s">
        <v>26</v>
      </c>
      <c r="C1" s="72"/>
      <c r="D1" s="133">
        <f ca="1">NOW()</f>
        <v>42547.94966805555</v>
      </c>
      <c r="E1" s="134"/>
      <c r="F1" s="132" t="s">
        <v>81</v>
      </c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2.75">
      <c r="A2" s="131"/>
      <c r="B2" s="65" t="s">
        <v>70</v>
      </c>
      <c r="C2" s="73"/>
      <c r="D2" s="74"/>
      <c r="E2" s="112"/>
      <c r="F2" s="131" t="s">
        <v>27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7" ht="12">
      <c r="A3" s="131"/>
      <c r="B3" s="65" t="s">
        <v>94</v>
      </c>
      <c r="C3" s="75"/>
      <c r="D3" s="76"/>
      <c r="E3" s="112"/>
      <c r="F3" s="68"/>
      <c r="G3" s="67"/>
      <c r="H3" s="35"/>
      <c r="I3" s="34"/>
      <c r="J3" s="67"/>
      <c r="K3" s="35"/>
      <c r="L3" s="34"/>
      <c r="M3" s="67"/>
      <c r="N3" s="35"/>
      <c r="O3" s="34"/>
      <c r="P3" s="67"/>
      <c r="Q3" s="35"/>
    </row>
    <row r="4" spans="1:17" ht="15.75" thickBot="1">
      <c r="A4" s="14" t="s">
        <v>8</v>
      </c>
      <c r="B4" s="77" t="s">
        <v>144</v>
      </c>
      <c r="C4" s="18"/>
      <c r="D4" s="79"/>
      <c r="E4" s="20"/>
      <c r="F4" s="100"/>
      <c r="G4" s="48"/>
      <c r="H4" s="52" t="s">
        <v>14</v>
      </c>
      <c r="I4" s="53"/>
      <c r="J4" s="50"/>
      <c r="K4" s="54" t="s">
        <v>15</v>
      </c>
      <c r="L4" s="51"/>
      <c r="M4" s="51"/>
      <c r="N4" s="54" t="s">
        <v>16</v>
      </c>
      <c r="O4" s="51"/>
      <c r="P4" s="51"/>
      <c r="Q4" s="54" t="s">
        <v>17</v>
      </c>
    </row>
    <row r="5" spans="1:17" s="40" customFormat="1" ht="15" thickBot="1">
      <c r="A5" s="19" t="s">
        <v>7</v>
      </c>
      <c r="B5" s="78"/>
      <c r="C5" s="49" t="s">
        <v>24</v>
      </c>
      <c r="D5" s="113"/>
      <c r="E5" s="39"/>
      <c r="F5" s="80" t="s">
        <v>18</v>
      </c>
      <c r="G5" s="81"/>
      <c r="H5" s="82">
        <v>5</v>
      </c>
      <c r="I5" s="82"/>
      <c r="J5" s="101"/>
      <c r="K5" s="83">
        <v>7</v>
      </c>
      <c r="L5" s="102"/>
      <c r="M5" s="102"/>
      <c r="N5" s="83">
        <v>224</v>
      </c>
      <c r="O5" s="102"/>
      <c r="P5" s="102"/>
      <c r="Q5" s="83">
        <v>236</v>
      </c>
    </row>
    <row r="6" spans="1:18" ht="17.25" customHeight="1" thickBot="1">
      <c r="A6" s="127" t="s">
        <v>5</v>
      </c>
      <c r="B6" s="129" t="s">
        <v>95</v>
      </c>
      <c r="C6" s="22" t="s">
        <v>23</v>
      </c>
      <c r="D6" s="45"/>
      <c r="E6" s="23"/>
      <c r="F6" s="84" t="s">
        <v>28</v>
      </c>
      <c r="G6" s="85"/>
      <c r="H6" s="86" t="s">
        <v>19</v>
      </c>
      <c r="I6" s="87"/>
      <c r="J6" s="103"/>
      <c r="K6" s="88" t="s">
        <v>101</v>
      </c>
      <c r="L6" s="96"/>
      <c r="M6" s="96"/>
      <c r="N6" s="88" t="s">
        <v>20</v>
      </c>
      <c r="O6" s="104"/>
      <c r="P6" s="104"/>
      <c r="Q6" s="88" t="s">
        <v>21</v>
      </c>
      <c r="R6" s="44"/>
    </row>
    <row r="7" spans="1:18" ht="14.25" thickBot="1">
      <c r="A7" s="128"/>
      <c r="B7" s="130"/>
      <c r="C7" s="24" t="s">
        <v>6</v>
      </c>
      <c r="D7" s="46" t="s">
        <v>0</v>
      </c>
      <c r="E7" s="20"/>
      <c r="F7" s="47" t="s">
        <v>25</v>
      </c>
      <c r="G7" s="25" t="s">
        <v>4</v>
      </c>
      <c r="H7" s="26" t="s">
        <v>22</v>
      </c>
      <c r="I7" s="27" t="s">
        <v>3</v>
      </c>
      <c r="J7" s="25" t="s">
        <v>4</v>
      </c>
      <c r="K7" s="94" t="s">
        <v>22</v>
      </c>
      <c r="L7" s="47" t="s">
        <v>3</v>
      </c>
      <c r="M7" s="95" t="s">
        <v>4</v>
      </c>
      <c r="N7" s="94" t="s">
        <v>22</v>
      </c>
      <c r="O7" s="27" t="s">
        <v>3</v>
      </c>
      <c r="P7" s="25" t="s">
        <v>4</v>
      </c>
      <c r="Q7" s="26" t="s">
        <v>22</v>
      </c>
      <c r="R7" s="27" t="s">
        <v>3</v>
      </c>
    </row>
    <row r="8" spans="1:18" ht="15">
      <c r="A8" s="122">
        <v>1</v>
      </c>
      <c r="B8" s="123" t="s">
        <v>29</v>
      </c>
      <c r="C8" s="91">
        <v>4.5</v>
      </c>
      <c r="D8" s="89" t="s">
        <v>102</v>
      </c>
      <c r="E8" s="89" t="e">
        <f>IF(#REF!&gt;0,B8,0)</f>
        <v>#REF!</v>
      </c>
      <c r="F8" s="89"/>
      <c r="G8" s="29">
        <v>0.00231481481481483</v>
      </c>
      <c r="H8" s="42">
        <v>0.3958333333333333</v>
      </c>
      <c r="I8" s="21">
        <f>H8+$C8*G8</f>
        <v>0.40625000000000006</v>
      </c>
      <c r="J8" s="29">
        <v>0.00266203703703707</v>
      </c>
      <c r="K8" s="42">
        <v>0.375</v>
      </c>
      <c r="L8" s="21">
        <f>K8+$C8*J8</f>
        <v>0.3869791666666668</v>
      </c>
      <c r="M8" s="29">
        <v>0.00324074074074074</v>
      </c>
      <c r="N8" s="42">
        <v>0.34375</v>
      </c>
      <c r="O8" s="21">
        <f>N8+$C8*M8</f>
        <v>0.35833333333333334</v>
      </c>
      <c r="P8" s="29">
        <v>0.00364583333333333</v>
      </c>
      <c r="Q8" s="42">
        <v>0.3125</v>
      </c>
      <c r="R8" s="21">
        <f>Q8+$C8*P8</f>
        <v>0.32890624999999996</v>
      </c>
    </row>
    <row r="9" spans="1:18" ht="15">
      <c r="A9" s="122">
        <v>2</v>
      </c>
      <c r="B9" s="109" t="s">
        <v>30</v>
      </c>
      <c r="C9" s="125">
        <v>4.2</v>
      </c>
      <c r="D9" s="89" t="s">
        <v>102</v>
      </c>
      <c r="E9" s="77" t="e">
        <f>IF(#REF!&gt;0,B10,0)</f>
        <v>#REF!</v>
      </c>
      <c r="F9" s="77"/>
      <c r="G9" s="43">
        <f>G$8</f>
        <v>0.00231481481481483</v>
      </c>
      <c r="H9" s="11">
        <f aca="true" t="shared" si="0" ref="H9:H25">I8</f>
        <v>0.40625000000000006</v>
      </c>
      <c r="I9" s="21">
        <f aca="true" t="shared" si="1" ref="I9:I25">H9+$C9*G9</f>
        <v>0.41597222222222235</v>
      </c>
      <c r="J9" s="43">
        <f>J$8</f>
        <v>0.00266203703703707</v>
      </c>
      <c r="K9" s="11">
        <f aca="true" t="shared" si="2" ref="K9:K25">L8</f>
        <v>0.3869791666666668</v>
      </c>
      <c r="L9" s="21">
        <f aca="true" t="shared" si="3" ref="L9:L25">K9+$C9*J9</f>
        <v>0.3981597222222225</v>
      </c>
      <c r="M9" s="43">
        <f>M$8</f>
        <v>0.00324074074074074</v>
      </c>
      <c r="N9" s="11">
        <f aca="true" t="shared" si="4" ref="N9:N25">O8</f>
        <v>0.35833333333333334</v>
      </c>
      <c r="O9" s="21">
        <f aca="true" t="shared" si="5" ref="O9:O25">N9+$C9*M9</f>
        <v>0.37194444444444447</v>
      </c>
      <c r="P9" s="43">
        <f>P$8</f>
        <v>0.00364583333333333</v>
      </c>
      <c r="Q9" s="11">
        <f aca="true" t="shared" si="6" ref="Q9:Q25">R8</f>
        <v>0.32890624999999996</v>
      </c>
      <c r="R9" s="21">
        <f aca="true" t="shared" si="7" ref="R9:R25">Q9+$C9*P9</f>
        <v>0.34421874999999996</v>
      </c>
    </row>
    <row r="10" spans="1:18" ht="15">
      <c r="A10" s="122">
        <v>3</v>
      </c>
      <c r="B10" s="123" t="s">
        <v>31</v>
      </c>
      <c r="C10" s="91">
        <v>7.8</v>
      </c>
      <c r="D10" s="89" t="s">
        <v>103</v>
      </c>
      <c r="E10" s="77" t="e">
        <f>IF(#REF!&gt;0,B11,0)</f>
        <v>#REF!</v>
      </c>
      <c r="F10" s="77"/>
      <c r="G10" s="43">
        <f aca="true" t="shared" si="8" ref="G10:G25">G$8</f>
        <v>0.00231481481481483</v>
      </c>
      <c r="H10" s="11">
        <f t="shared" si="0"/>
        <v>0.41597222222222235</v>
      </c>
      <c r="I10" s="21">
        <f t="shared" si="1"/>
        <v>0.434027777777778</v>
      </c>
      <c r="J10" s="43">
        <f aca="true" t="shared" si="9" ref="J10:J25">J$8</f>
        <v>0.00266203703703707</v>
      </c>
      <c r="K10" s="11">
        <f t="shared" si="2"/>
        <v>0.3981597222222225</v>
      </c>
      <c r="L10" s="21">
        <f t="shared" si="3"/>
        <v>0.41892361111111165</v>
      </c>
      <c r="M10" s="43">
        <f aca="true" t="shared" si="10" ref="M10:M25">M$8</f>
        <v>0.00324074074074074</v>
      </c>
      <c r="N10" s="11">
        <f t="shared" si="4"/>
        <v>0.37194444444444447</v>
      </c>
      <c r="O10" s="21">
        <f t="shared" si="5"/>
        <v>0.39722222222222225</v>
      </c>
      <c r="P10" s="43">
        <f aca="true" t="shared" si="11" ref="P10:P25">P$8</f>
        <v>0.00364583333333333</v>
      </c>
      <c r="Q10" s="11">
        <f t="shared" si="6"/>
        <v>0.34421874999999996</v>
      </c>
      <c r="R10" s="21">
        <f t="shared" si="7"/>
        <v>0.3726562499999999</v>
      </c>
    </row>
    <row r="11" spans="1:18" ht="15">
      <c r="A11" s="122">
        <v>4</v>
      </c>
      <c r="B11" s="123" t="s">
        <v>32</v>
      </c>
      <c r="C11" s="91">
        <v>3.5</v>
      </c>
      <c r="D11" s="89" t="s">
        <v>103</v>
      </c>
      <c r="E11" s="77" t="e">
        <f>IF(#REF!&gt;0,B12,0)</f>
        <v>#REF!</v>
      </c>
      <c r="F11" s="77"/>
      <c r="G11" s="43">
        <f t="shared" si="8"/>
        <v>0.00231481481481483</v>
      </c>
      <c r="H11" s="11">
        <f t="shared" si="0"/>
        <v>0.434027777777778</v>
      </c>
      <c r="I11" s="21">
        <f t="shared" si="1"/>
        <v>0.4421296296296299</v>
      </c>
      <c r="J11" s="43">
        <f t="shared" si="9"/>
        <v>0.00266203703703707</v>
      </c>
      <c r="K11" s="11">
        <f t="shared" si="2"/>
        <v>0.41892361111111165</v>
      </c>
      <c r="L11" s="21">
        <f t="shared" si="3"/>
        <v>0.42824074074074137</v>
      </c>
      <c r="M11" s="43">
        <f t="shared" si="10"/>
        <v>0.00324074074074074</v>
      </c>
      <c r="N11" s="11">
        <f t="shared" si="4"/>
        <v>0.39722222222222225</v>
      </c>
      <c r="O11" s="21">
        <f t="shared" si="5"/>
        <v>0.4085648148148148</v>
      </c>
      <c r="P11" s="43">
        <f t="shared" si="11"/>
        <v>0.00364583333333333</v>
      </c>
      <c r="Q11" s="11">
        <f t="shared" si="6"/>
        <v>0.3726562499999999</v>
      </c>
      <c r="R11" s="21">
        <f t="shared" si="7"/>
        <v>0.3854166666666666</v>
      </c>
    </row>
    <row r="12" spans="1:18" ht="15">
      <c r="A12" s="122">
        <v>5</v>
      </c>
      <c r="B12" s="123" t="s">
        <v>33</v>
      </c>
      <c r="C12" s="91">
        <v>5.4</v>
      </c>
      <c r="D12" s="89" t="s">
        <v>104</v>
      </c>
      <c r="E12" s="77" t="e">
        <f>IF(#REF!&gt;0,B17,0)</f>
        <v>#REF!</v>
      </c>
      <c r="F12" s="77"/>
      <c r="G12" s="43">
        <f t="shared" si="8"/>
        <v>0.00231481481481483</v>
      </c>
      <c r="H12" s="11">
        <f t="shared" si="0"/>
        <v>0.4421296296296299</v>
      </c>
      <c r="I12" s="21">
        <f t="shared" si="1"/>
        <v>0.45462962962963</v>
      </c>
      <c r="J12" s="43">
        <f t="shared" si="9"/>
        <v>0.00266203703703707</v>
      </c>
      <c r="K12" s="11">
        <f t="shared" si="2"/>
        <v>0.42824074074074137</v>
      </c>
      <c r="L12" s="21">
        <f t="shared" si="3"/>
        <v>0.44261574074074156</v>
      </c>
      <c r="M12" s="43">
        <f t="shared" si="10"/>
        <v>0.00324074074074074</v>
      </c>
      <c r="N12" s="11">
        <f t="shared" si="4"/>
        <v>0.4085648148148148</v>
      </c>
      <c r="O12" s="21">
        <f t="shared" si="5"/>
        <v>0.42606481481481484</v>
      </c>
      <c r="P12" s="43">
        <f t="shared" si="11"/>
        <v>0.00364583333333333</v>
      </c>
      <c r="Q12" s="11">
        <f t="shared" si="6"/>
        <v>0.3854166666666666</v>
      </c>
      <c r="R12" s="21">
        <f t="shared" si="7"/>
        <v>0.40510416666666654</v>
      </c>
    </row>
    <row r="13" spans="1:18" ht="15">
      <c r="A13" s="122">
        <v>6</v>
      </c>
      <c r="B13" s="123" t="s">
        <v>34</v>
      </c>
      <c r="C13" s="91">
        <v>7.8</v>
      </c>
      <c r="D13" s="89" t="s">
        <v>105</v>
      </c>
      <c r="E13" s="77"/>
      <c r="F13" s="77"/>
      <c r="G13" s="43">
        <f t="shared" si="8"/>
        <v>0.00231481481481483</v>
      </c>
      <c r="H13" s="11">
        <f t="shared" si="0"/>
        <v>0.45462962962963</v>
      </c>
      <c r="I13" s="21">
        <f t="shared" si="1"/>
        <v>0.47268518518518565</v>
      </c>
      <c r="J13" s="43">
        <f t="shared" si="9"/>
        <v>0.00266203703703707</v>
      </c>
      <c r="K13" s="11">
        <f t="shared" si="2"/>
        <v>0.44261574074074156</v>
      </c>
      <c r="L13" s="21">
        <f t="shared" si="3"/>
        <v>0.4633796296296307</v>
      </c>
      <c r="M13" s="43">
        <f t="shared" si="10"/>
        <v>0.00324074074074074</v>
      </c>
      <c r="N13" s="11">
        <f t="shared" si="4"/>
        <v>0.42606481481481484</v>
      </c>
      <c r="O13" s="21">
        <f t="shared" si="5"/>
        <v>0.45134259259259263</v>
      </c>
      <c r="P13" s="43">
        <f t="shared" si="11"/>
        <v>0.00364583333333333</v>
      </c>
      <c r="Q13" s="11">
        <f t="shared" si="6"/>
        <v>0.40510416666666654</v>
      </c>
      <c r="R13" s="21">
        <f t="shared" si="7"/>
        <v>0.4335416666666665</v>
      </c>
    </row>
    <row r="14" spans="1:18" ht="15">
      <c r="A14" s="122">
        <v>7</v>
      </c>
      <c r="B14" s="123" t="s">
        <v>35</v>
      </c>
      <c r="C14" s="91">
        <v>7.2</v>
      </c>
      <c r="D14" s="89" t="s">
        <v>106</v>
      </c>
      <c r="E14" s="77"/>
      <c r="F14" s="77"/>
      <c r="G14" s="43">
        <f t="shared" si="8"/>
        <v>0.00231481481481483</v>
      </c>
      <c r="H14" s="11">
        <f t="shared" si="0"/>
        <v>0.47268518518518565</v>
      </c>
      <c r="I14" s="21">
        <f t="shared" si="1"/>
        <v>0.4893518518518524</v>
      </c>
      <c r="J14" s="43">
        <f t="shared" si="9"/>
        <v>0.00266203703703707</v>
      </c>
      <c r="K14" s="11">
        <f t="shared" si="2"/>
        <v>0.4633796296296307</v>
      </c>
      <c r="L14" s="21">
        <f t="shared" si="3"/>
        <v>0.4825462962962976</v>
      </c>
      <c r="M14" s="43">
        <f t="shared" si="10"/>
        <v>0.00324074074074074</v>
      </c>
      <c r="N14" s="11">
        <f t="shared" si="4"/>
        <v>0.45134259259259263</v>
      </c>
      <c r="O14" s="21">
        <f t="shared" si="5"/>
        <v>0.47467592592592595</v>
      </c>
      <c r="P14" s="43">
        <f t="shared" si="11"/>
        <v>0.00364583333333333</v>
      </c>
      <c r="Q14" s="11">
        <f t="shared" si="6"/>
        <v>0.4335416666666665</v>
      </c>
      <c r="R14" s="21">
        <f t="shared" si="7"/>
        <v>0.4597916666666665</v>
      </c>
    </row>
    <row r="15" spans="1:18" ht="15">
      <c r="A15" s="122">
        <v>8</v>
      </c>
      <c r="B15" s="123" t="s">
        <v>36</v>
      </c>
      <c r="C15" s="91">
        <v>5.9</v>
      </c>
      <c r="D15" s="89" t="s">
        <v>107</v>
      </c>
      <c r="E15" s="77"/>
      <c r="F15" s="77"/>
      <c r="G15" s="43">
        <f t="shared" si="8"/>
        <v>0.00231481481481483</v>
      </c>
      <c r="H15" s="11">
        <f t="shared" si="0"/>
        <v>0.4893518518518524</v>
      </c>
      <c r="I15" s="21">
        <f t="shared" si="1"/>
        <v>0.5030092592592599</v>
      </c>
      <c r="J15" s="43">
        <f t="shared" si="9"/>
        <v>0.00266203703703707</v>
      </c>
      <c r="K15" s="11">
        <f t="shared" si="2"/>
        <v>0.4825462962962976</v>
      </c>
      <c r="L15" s="21">
        <f t="shared" si="3"/>
        <v>0.4982523148148163</v>
      </c>
      <c r="M15" s="43">
        <f t="shared" si="10"/>
        <v>0.00324074074074074</v>
      </c>
      <c r="N15" s="11">
        <f t="shared" si="4"/>
        <v>0.47467592592592595</v>
      </c>
      <c r="O15" s="21">
        <f t="shared" si="5"/>
        <v>0.4937962962962963</v>
      </c>
      <c r="P15" s="43">
        <f t="shared" si="11"/>
        <v>0.00364583333333333</v>
      </c>
      <c r="Q15" s="11">
        <f t="shared" si="6"/>
        <v>0.4597916666666665</v>
      </c>
      <c r="R15" s="21">
        <f t="shared" si="7"/>
        <v>0.48130208333333313</v>
      </c>
    </row>
    <row r="16" spans="1:18" ht="15">
      <c r="A16" s="122">
        <v>9</v>
      </c>
      <c r="B16" s="123" t="s">
        <v>91</v>
      </c>
      <c r="C16" s="91">
        <v>8.3</v>
      </c>
      <c r="D16" s="126" t="s">
        <v>143</v>
      </c>
      <c r="E16" s="77"/>
      <c r="F16" s="77"/>
      <c r="G16" s="43">
        <f t="shared" si="8"/>
        <v>0.00231481481481483</v>
      </c>
      <c r="H16" s="11">
        <f t="shared" si="0"/>
        <v>0.5030092592592599</v>
      </c>
      <c r="I16" s="21">
        <f t="shared" si="1"/>
        <v>0.5222222222222229</v>
      </c>
      <c r="J16" s="43">
        <f t="shared" si="9"/>
        <v>0.00266203703703707</v>
      </c>
      <c r="K16" s="11">
        <f t="shared" si="2"/>
        <v>0.4982523148148163</v>
      </c>
      <c r="L16" s="21">
        <f t="shared" si="3"/>
        <v>0.520347222222224</v>
      </c>
      <c r="M16" s="43">
        <f t="shared" si="10"/>
        <v>0.00324074074074074</v>
      </c>
      <c r="N16" s="11">
        <f t="shared" si="4"/>
        <v>0.4937962962962963</v>
      </c>
      <c r="O16" s="21">
        <f t="shared" si="5"/>
        <v>0.5206944444444445</v>
      </c>
      <c r="P16" s="43">
        <f t="shared" si="11"/>
        <v>0.00364583333333333</v>
      </c>
      <c r="Q16" s="11">
        <f t="shared" si="6"/>
        <v>0.48130208333333313</v>
      </c>
      <c r="R16" s="21">
        <f t="shared" si="7"/>
        <v>0.5115624999999998</v>
      </c>
    </row>
    <row r="17" spans="1:18" ht="15" hidden="1">
      <c r="A17" s="122">
        <v>10</v>
      </c>
      <c r="B17" s="123" t="s">
        <v>37</v>
      </c>
      <c r="C17" s="91">
        <v>0</v>
      </c>
      <c r="D17" s="89"/>
      <c r="E17" s="77" t="e">
        <f>IF(#REF!&gt;0,B18,0)</f>
        <v>#REF!</v>
      </c>
      <c r="F17" s="77"/>
      <c r="G17" s="43">
        <f t="shared" si="8"/>
        <v>0.00231481481481483</v>
      </c>
      <c r="H17" s="11">
        <f t="shared" si="0"/>
        <v>0.5222222222222229</v>
      </c>
      <c r="I17" s="21">
        <f t="shared" si="1"/>
        <v>0.5222222222222229</v>
      </c>
      <c r="J17" s="43">
        <f t="shared" si="9"/>
        <v>0.00266203703703707</v>
      </c>
      <c r="K17" s="11">
        <f t="shared" si="2"/>
        <v>0.520347222222224</v>
      </c>
      <c r="L17" s="21">
        <f t="shared" si="3"/>
        <v>0.520347222222224</v>
      </c>
      <c r="M17" s="43">
        <f t="shared" si="10"/>
        <v>0.00324074074074074</v>
      </c>
      <c r="N17" s="11">
        <f t="shared" si="4"/>
        <v>0.5206944444444445</v>
      </c>
      <c r="O17" s="21">
        <f t="shared" si="5"/>
        <v>0.5206944444444445</v>
      </c>
      <c r="P17" s="43">
        <f t="shared" si="11"/>
        <v>0.00364583333333333</v>
      </c>
      <c r="Q17" s="11">
        <f t="shared" si="6"/>
        <v>0.5115624999999998</v>
      </c>
      <c r="R17" s="21">
        <f t="shared" si="7"/>
        <v>0.5115624999999998</v>
      </c>
    </row>
    <row r="18" spans="1:18" ht="15">
      <c r="A18" s="122">
        <v>10</v>
      </c>
      <c r="B18" s="123" t="s">
        <v>38</v>
      </c>
      <c r="C18" s="91">
        <v>5.4</v>
      </c>
      <c r="D18" s="89" t="s">
        <v>108</v>
      </c>
      <c r="E18" s="77" t="e">
        <f>IF(#REF!&gt;0,B19,0)</f>
        <v>#REF!</v>
      </c>
      <c r="F18" s="77"/>
      <c r="G18" s="43">
        <f t="shared" si="8"/>
        <v>0.00231481481481483</v>
      </c>
      <c r="H18" s="11">
        <f>I17</f>
        <v>0.5222222222222229</v>
      </c>
      <c r="I18" s="21">
        <f t="shared" si="1"/>
        <v>0.534722222222223</v>
      </c>
      <c r="J18" s="43">
        <f t="shared" si="9"/>
        <v>0.00266203703703707</v>
      </c>
      <c r="K18" s="11">
        <f>L17</f>
        <v>0.520347222222224</v>
      </c>
      <c r="L18" s="21">
        <f t="shared" si="3"/>
        <v>0.5347222222222241</v>
      </c>
      <c r="M18" s="43">
        <f t="shared" si="10"/>
        <v>0.00324074074074074</v>
      </c>
      <c r="N18" s="11">
        <f>O17</f>
        <v>0.5206944444444445</v>
      </c>
      <c r="O18" s="21">
        <f t="shared" si="5"/>
        <v>0.5381944444444444</v>
      </c>
      <c r="P18" s="43">
        <f t="shared" si="11"/>
        <v>0.00364583333333333</v>
      </c>
      <c r="Q18" s="11">
        <f>R17</f>
        <v>0.5115624999999998</v>
      </c>
      <c r="R18" s="21">
        <f t="shared" si="7"/>
        <v>0.5312499999999998</v>
      </c>
    </row>
    <row r="19" spans="1:18" ht="15">
      <c r="A19" s="122">
        <v>11</v>
      </c>
      <c r="B19" s="123" t="s">
        <v>39</v>
      </c>
      <c r="C19" s="91">
        <v>4.6</v>
      </c>
      <c r="D19" s="89" t="s">
        <v>109</v>
      </c>
      <c r="E19" s="77" t="e">
        <f>IF(#REF!&gt;0,B20,0)</f>
        <v>#REF!</v>
      </c>
      <c r="F19" s="77"/>
      <c r="G19" s="43">
        <f t="shared" si="8"/>
        <v>0.00231481481481483</v>
      </c>
      <c r="H19" s="11">
        <f t="shared" si="0"/>
        <v>0.534722222222223</v>
      </c>
      <c r="I19" s="21">
        <f t="shared" si="1"/>
        <v>0.5453703703703712</v>
      </c>
      <c r="J19" s="43">
        <f t="shared" si="9"/>
        <v>0.00266203703703707</v>
      </c>
      <c r="K19" s="11">
        <f t="shared" si="2"/>
        <v>0.5347222222222241</v>
      </c>
      <c r="L19" s="21">
        <f t="shared" si="3"/>
        <v>0.5469675925925946</v>
      </c>
      <c r="M19" s="43">
        <f t="shared" si="10"/>
        <v>0.00324074074074074</v>
      </c>
      <c r="N19" s="11">
        <f t="shared" si="4"/>
        <v>0.5381944444444444</v>
      </c>
      <c r="O19" s="21">
        <f t="shared" si="5"/>
        <v>0.5531018518518518</v>
      </c>
      <c r="P19" s="43">
        <f t="shared" si="11"/>
        <v>0.00364583333333333</v>
      </c>
      <c r="Q19" s="11">
        <f t="shared" si="6"/>
        <v>0.5312499999999998</v>
      </c>
      <c r="R19" s="21">
        <f t="shared" si="7"/>
        <v>0.5480208333333331</v>
      </c>
    </row>
    <row r="20" spans="1:18" ht="15">
      <c r="A20" s="122">
        <v>12</v>
      </c>
      <c r="B20" s="123" t="s">
        <v>40</v>
      </c>
      <c r="C20" s="91">
        <v>5.7</v>
      </c>
      <c r="D20" s="89" t="s">
        <v>110</v>
      </c>
      <c r="E20" s="77" t="e">
        <f>IF(#REF!&gt;0,B21,0)</f>
        <v>#REF!</v>
      </c>
      <c r="F20" s="77"/>
      <c r="G20" s="43">
        <f t="shared" si="8"/>
        <v>0.00231481481481483</v>
      </c>
      <c r="H20" s="11">
        <f t="shared" si="0"/>
        <v>0.5453703703703712</v>
      </c>
      <c r="I20" s="21">
        <f t="shared" si="1"/>
        <v>0.5585648148148157</v>
      </c>
      <c r="J20" s="43">
        <f t="shared" si="9"/>
        <v>0.00266203703703707</v>
      </c>
      <c r="K20" s="11">
        <f t="shared" si="2"/>
        <v>0.5469675925925946</v>
      </c>
      <c r="L20" s="21">
        <f t="shared" si="3"/>
        <v>0.5621412037037059</v>
      </c>
      <c r="M20" s="43">
        <f t="shared" si="10"/>
        <v>0.00324074074074074</v>
      </c>
      <c r="N20" s="11">
        <f t="shared" si="4"/>
        <v>0.5531018518518518</v>
      </c>
      <c r="O20" s="21">
        <f t="shared" si="5"/>
        <v>0.571574074074074</v>
      </c>
      <c r="P20" s="43">
        <f t="shared" si="11"/>
        <v>0.00364583333333333</v>
      </c>
      <c r="Q20" s="11">
        <f t="shared" si="6"/>
        <v>0.5480208333333331</v>
      </c>
      <c r="R20" s="21">
        <f t="shared" si="7"/>
        <v>0.568802083333333</v>
      </c>
    </row>
    <row r="21" spans="1:18" ht="15">
      <c r="A21" s="122">
        <v>13</v>
      </c>
      <c r="B21" s="123" t="s">
        <v>41</v>
      </c>
      <c r="C21" s="91">
        <v>11.7</v>
      </c>
      <c r="D21" s="89" t="s">
        <v>111</v>
      </c>
      <c r="E21" s="77" t="e">
        <f>IF(#REF!&gt;0,B22,0)</f>
        <v>#REF!</v>
      </c>
      <c r="F21" s="77"/>
      <c r="G21" s="43">
        <f t="shared" si="8"/>
        <v>0.00231481481481483</v>
      </c>
      <c r="H21" s="11">
        <f t="shared" si="0"/>
        <v>0.5585648148148157</v>
      </c>
      <c r="I21" s="21">
        <f t="shared" si="1"/>
        <v>0.5856481481481491</v>
      </c>
      <c r="J21" s="43">
        <f t="shared" si="9"/>
        <v>0.00266203703703707</v>
      </c>
      <c r="K21" s="11">
        <f t="shared" si="2"/>
        <v>0.5621412037037059</v>
      </c>
      <c r="L21" s="21">
        <f t="shared" si="3"/>
        <v>0.5932870370370397</v>
      </c>
      <c r="M21" s="43">
        <f t="shared" si="10"/>
        <v>0.00324074074074074</v>
      </c>
      <c r="N21" s="11">
        <f t="shared" si="4"/>
        <v>0.571574074074074</v>
      </c>
      <c r="O21" s="21">
        <f t="shared" si="5"/>
        <v>0.6094907407407407</v>
      </c>
      <c r="P21" s="43">
        <f t="shared" si="11"/>
        <v>0.00364583333333333</v>
      </c>
      <c r="Q21" s="11">
        <f t="shared" si="6"/>
        <v>0.568802083333333</v>
      </c>
      <c r="R21" s="21">
        <f t="shared" si="7"/>
        <v>0.611458333333333</v>
      </c>
    </row>
    <row r="22" spans="1:18" ht="15">
      <c r="A22" s="122">
        <v>14</v>
      </c>
      <c r="B22" s="123" t="s">
        <v>42</v>
      </c>
      <c r="C22" s="91">
        <v>6.2</v>
      </c>
      <c r="D22" s="89" t="s">
        <v>112</v>
      </c>
      <c r="E22" s="77" t="e">
        <f>IF(#REF!&gt;0,B23,0)</f>
        <v>#REF!</v>
      </c>
      <c r="F22" s="77"/>
      <c r="G22" s="43">
        <f t="shared" si="8"/>
        <v>0.00231481481481483</v>
      </c>
      <c r="H22" s="11">
        <f t="shared" si="0"/>
        <v>0.5856481481481491</v>
      </c>
      <c r="I22" s="21">
        <f t="shared" si="1"/>
        <v>0.6000000000000011</v>
      </c>
      <c r="J22" s="43">
        <f t="shared" si="9"/>
        <v>0.00266203703703707</v>
      </c>
      <c r="K22" s="11">
        <f t="shared" si="2"/>
        <v>0.5932870370370397</v>
      </c>
      <c r="L22" s="21">
        <f t="shared" si="3"/>
        <v>0.6097916666666695</v>
      </c>
      <c r="M22" s="43">
        <f t="shared" si="10"/>
        <v>0.00324074074074074</v>
      </c>
      <c r="N22" s="11">
        <f t="shared" si="4"/>
        <v>0.6094907407407407</v>
      </c>
      <c r="O22" s="21">
        <f t="shared" si="5"/>
        <v>0.6295833333333333</v>
      </c>
      <c r="P22" s="43">
        <f t="shared" si="11"/>
        <v>0.00364583333333333</v>
      </c>
      <c r="Q22" s="11">
        <f t="shared" si="6"/>
        <v>0.611458333333333</v>
      </c>
      <c r="R22" s="21">
        <f t="shared" si="7"/>
        <v>0.6340624999999996</v>
      </c>
    </row>
    <row r="23" spans="1:18" ht="15">
      <c r="A23" s="122">
        <v>15</v>
      </c>
      <c r="B23" s="123" t="s">
        <v>43</v>
      </c>
      <c r="C23" s="91">
        <v>6.8</v>
      </c>
      <c r="D23" s="89" t="s">
        <v>113</v>
      </c>
      <c r="E23" s="77" t="e">
        <f>IF(#REF!&gt;0,B24,0)</f>
        <v>#REF!</v>
      </c>
      <c r="F23" s="77"/>
      <c r="G23" s="43">
        <f t="shared" si="8"/>
        <v>0.00231481481481483</v>
      </c>
      <c r="H23" s="11">
        <f t="shared" si="0"/>
        <v>0.6000000000000011</v>
      </c>
      <c r="I23" s="21">
        <f t="shared" si="1"/>
        <v>0.6157407407407419</v>
      </c>
      <c r="J23" s="43">
        <f t="shared" si="9"/>
        <v>0.00266203703703707</v>
      </c>
      <c r="K23" s="11">
        <f t="shared" si="2"/>
        <v>0.6097916666666695</v>
      </c>
      <c r="L23" s="21">
        <f t="shared" si="3"/>
        <v>0.6278935185185216</v>
      </c>
      <c r="M23" s="43">
        <f t="shared" si="10"/>
        <v>0.00324074074074074</v>
      </c>
      <c r="N23" s="11">
        <f t="shared" si="4"/>
        <v>0.6295833333333333</v>
      </c>
      <c r="O23" s="21">
        <f t="shared" si="5"/>
        <v>0.6516203703703703</v>
      </c>
      <c r="P23" s="43">
        <f t="shared" si="11"/>
        <v>0.00364583333333333</v>
      </c>
      <c r="Q23" s="11">
        <f t="shared" si="6"/>
        <v>0.6340624999999996</v>
      </c>
      <c r="R23" s="21">
        <f t="shared" si="7"/>
        <v>0.6588541666666663</v>
      </c>
    </row>
    <row r="24" spans="1:18" ht="15">
      <c r="A24" s="122">
        <v>16</v>
      </c>
      <c r="B24" s="123" t="s">
        <v>44</v>
      </c>
      <c r="C24" s="91">
        <v>7.6</v>
      </c>
      <c r="D24" s="89" t="s">
        <v>114</v>
      </c>
      <c r="E24" s="77" t="e">
        <f>IF(#REF!&gt;0,B25,0)</f>
        <v>#REF!</v>
      </c>
      <c r="F24" s="77"/>
      <c r="G24" s="43">
        <f t="shared" si="8"/>
        <v>0.00231481481481483</v>
      </c>
      <c r="H24" s="11">
        <f t="shared" si="0"/>
        <v>0.6157407407407419</v>
      </c>
      <c r="I24" s="21">
        <f t="shared" si="1"/>
        <v>0.6333333333333346</v>
      </c>
      <c r="J24" s="43">
        <f t="shared" si="9"/>
        <v>0.00266203703703707</v>
      </c>
      <c r="K24" s="11">
        <f t="shared" si="2"/>
        <v>0.6278935185185216</v>
      </c>
      <c r="L24" s="21">
        <f t="shared" si="3"/>
        <v>0.6481250000000033</v>
      </c>
      <c r="M24" s="43">
        <f t="shared" si="10"/>
        <v>0.00324074074074074</v>
      </c>
      <c r="N24" s="11">
        <f t="shared" si="4"/>
        <v>0.6516203703703703</v>
      </c>
      <c r="O24" s="21">
        <f t="shared" si="5"/>
        <v>0.67625</v>
      </c>
      <c r="P24" s="43">
        <f t="shared" si="11"/>
        <v>0.00364583333333333</v>
      </c>
      <c r="Q24" s="11">
        <f t="shared" si="6"/>
        <v>0.6588541666666663</v>
      </c>
      <c r="R24" s="21">
        <f t="shared" si="7"/>
        <v>0.6865624999999996</v>
      </c>
    </row>
    <row r="25" spans="1:18" ht="15">
      <c r="A25" s="122">
        <v>17</v>
      </c>
      <c r="B25" s="123" t="s">
        <v>45</v>
      </c>
      <c r="C25" s="91">
        <v>7.6</v>
      </c>
      <c r="D25" s="89" t="s">
        <v>115</v>
      </c>
      <c r="E25" s="77" t="e">
        <f>IF(#REF!&gt;0,#REF!,0)</f>
        <v>#REF!</v>
      </c>
      <c r="F25" s="77"/>
      <c r="G25" s="43">
        <f t="shared" si="8"/>
        <v>0.00231481481481483</v>
      </c>
      <c r="H25" s="11">
        <f t="shared" si="0"/>
        <v>0.6333333333333346</v>
      </c>
      <c r="I25" s="21">
        <f t="shared" si="1"/>
        <v>0.6509259259259274</v>
      </c>
      <c r="J25" s="43">
        <f t="shared" si="9"/>
        <v>0.00266203703703707</v>
      </c>
      <c r="K25" s="11">
        <f t="shared" si="2"/>
        <v>0.6481250000000033</v>
      </c>
      <c r="L25" s="21">
        <f t="shared" si="3"/>
        <v>0.668356481481485</v>
      </c>
      <c r="M25" s="43">
        <f t="shared" si="10"/>
        <v>0.00324074074074074</v>
      </c>
      <c r="N25" s="11">
        <f t="shared" si="4"/>
        <v>0.67625</v>
      </c>
      <c r="O25" s="21">
        <f t="shared" si="5"/>
        <v>0.7008796296296297</v>
      </c>
      <c r="P25" s="43">
        <f t="shared" si="11"/>
        <v>0.00364583333333333</v>
      </c>
      <c r="Q25" s="11">
        <f t="shared" si="6"/>
        <v>0.6865624999999996</v>
      </c>
      <c r="R25" s="21">
        <f t="shared" si="7"/>
        <v>0.714270833333333</v>
      </c>
    </row>
    <row r="26" spans="1:18" s="33" customFormat="1" ht="13.5">
      <c r="A26" s="71" t="s">
        <v>1</v>
      </c>
      <c r="B26" s="9" t="s">
        <v>99</v>
      </c>
      <c r="C26" s="99">
        <f>SUM(C8:C25)</f>
        <v>110.19999999999999</v>
      </c>
      <c r="D26" s="13"/>
      <c r="E26" s="14">
        <f aca="true" t="shared" si="12" ref="E26:E49">IF(D26&gt;0,C26,0)</f>
        <v>0</v>
      </c>
      <c r="F26" s="38"/>
      <c r="G26" s="17">
        <f>(I25-H8)/$C26</f>
        <v>0.002314814814814828</v>
      </c>
      <c r="H26" s="60"/>
      <c r="I26" s="15">
        <f>I25</f>
        <v>0.6509259259259274</v>
      </c>
      <c r="J26" s="17">
        <f>(L25-K8)/$C26</f>
        <v>0.002662037037037069</v>
      </c>
      <c r="K26" s="60"/>
      <c r="L26" s="15">
        <f>L25</f>
        <v>0.668356481481485</v>
      </c>
      <c r="M26" s="17">
        <f>(O25-N8)/$C26</f>
        <v>0.0032407407407407415</v>
      </c>
      <c r="N26" s="60"/>
      <c r="O26" s="15">
        <f>O25</f>
        <v>0.7008796296296297</v>
      </c>
      <c r="P26" s="17">
        <f>(R25-Q8)/$C26</f>
        <v>0.0036458333333333304</v>
      </c>
      <c r="Q26" s="105"/>
      <c r="R26" s="15">
        <f>R25</f>
        <v>0.714270833333333</v>
      </c>
    </row>
    <row r="27" spans="1:17" s="33" customFormat="1" ht="15">
      <c r="A27" s="111"/>
      <c r="B27" s="115" t="s">
        <v>96</v>
      </c>
      <c r="C27" s="3"/>
      <c r="D27" s="2"/>
      <c r="E27" s="34">
        <f t="shared" si="12"/>
        <v>0</v>
      </c>
      <c r="F27" s="38"/>
      <c r="G27" s="41">
        <f>SUMPRODUCT(G8:G25,$C8:$C25)</f>
        <v>0.25509259259259426</v>
      </c>
      <c r="H27" s="35"/>
      <c r="I27" s="60"/>
      <c r="J27" s="41">
        <f>SUMPRODUCT(J8:J25,$C8:$C25)</f>
        <v>0.29335648148148513</v>
      </c>
      <c r="K27" s="35"/>
      <c r="L27" s="60"/>
      <c r="M27" s="41">
        <f>SUMPRODUCT(M8:M25,$C8:$C25)</f>
        <v>0.3571296296296295</v>
      </c>
      <c r="N27" s="35"/>
      <c r="O27" s="60"/>
      <c r="P27" s="41">
        <f>SUMPRODUCT(P8:P25,$C8:$C25)</f>
        <v>0.40177083333333297</v>
      </c>
      <c r="Q27" s="35"/>
    </row>
    <row r="28" spans="1:18" ht="15">
      <c r="A28" s="122">
        <v>18</v>
      </c>
      <c r="B28" s="123" t="s">
        <v>82</v>
      </c>
      <c r="C28" s="91">
        <v>3.8</v>
      </c>
      <c r="D28" s="90" t="s">
        <v>116</v>
      </c>
      <c r="E28" s="77">
        <f t="shared" si="12"/>
        <v>3.8</v>
      </c>
      <c r="F28" s="77"/>
      <c r="G28" s="29">
        <v>0.00231481481481483</v>
      </c>
      <c r="H28" s="31">
        <v>0.4791666666666667</v>
      </c>
      <c r="I28" s="11">
        <f>H28+$C28*G28</f>
        <v>0.48796296296296304</v>
      </c>
      <c r="J28" s="29">
        <v>0.00266203703703707</v>
      </c>
      <c r="K28" s="31">
        <v>0.4583333333333333</v>
      </c>
      <c r="L28" s="11">
        <f>K28+$C28*J28</f>
        <v>0.46844907407407416</v>
      </c>
      <c r="M28" s="29">
        <v>0.00324074074074074</v>
      </c>
      <c r="N28" s="31">
        <v>0.4270833333333333</v>
      </c>
      <c r="O28" s="11">
        <f>N28+$C28*M28</f>
        <v>0.43939814814814815</v>
      </c>
      <c r="P28" s="29">
        <v>0.00364583333333333</v>
      </c>
      <c r="Q28" s="31">
        <v>0.3958333333333333</v>
      </c>
      <c r="R28" s="11">
        <f>Q28+$C28*P28</f>
        <v>0.4096875</v>
      </c>
    </row>
    <row r="29" spans="1:18" ht="15">
      <c r="A29" s="122">
        <f>A28+1</f>
        <v>19</v>
      </c>
      <c r="B29" s="123" t="s">
        <v>83</v>
      </c>
      <c r="C29" s="91">
        <v>3.9</v>
      </c>
      <c r="D29" s="90" t="s">
        <v>117</v>
      </c>
      <c r="E29" s="77">
        <f t="shared" si="12"/>
        <v>3.9</v>
      </c>
      <c r="F29" s="77"/>
      <c r="G29" s="43">
        <f>G$28</f>
        <v>0.00231481481481483</v>
      </c>
      <c r="H29" s="11">
        <f aca="true" t="shared" si="13" ref="H29:H37">I28</f>
        <v>0.48796296296296304</v>
      </c>
      <c r="I29" s="11">
        <f aca="true" t="shared" si="14" ref="I29:I37">H29+$C29*G29</f>
        <v>0.4969907407407409</v>
      </c>
      <c r="J29" s="43">
        <f>J$28</f>
        <v>0.00266203703703707</v>
      </c>
      <c r="K29" s="11">
        <f aca="true" t="shared" si="15" ref="K29:K37">L28</f>
        <v>0.46844907407407416</v>
      </c>
      <c r="L29" s="11">
        <f aca="true" t="shared" si="16" ref="L29:L37">K29+$C29*J29</f>
        <v>0.4788310185185187</v>
      </c>
      <c r="M29" s="43">
        <f>M$28</f>
        <v>0.00324074074074074</v>
      </c>
      <c r="N29" s="11">
        <f aca="true" t="shared" si="17" ref="N29:N37">O28</f>
        <v>0.43939814814814815</v>
      </c>
      <c r="O29" s="11">
        <f aca="true" t="shared" si="18" ref="O29:O37">N29+$C29*M29</f>
        <v>0.452037037037037</v>
      </c>
      <c r="P29" s="43">
        <f>P$28</f>
        <v>0.00364583333333333</v>
      </c>
      <c r="Q29" s="11">
        <f aca="true" t="shared" si="19" ref="Q29:Q37">R28</f>
        <v>0.4096875</v>
      </c>
      <c r="R29" s="11">
        <f aca="true" t="shared" si="20" ref="R29:R37">Q29+$C29*P29</f>
        <v>0.42390625</v>
      </c>
    </row>
    <row r="30" spans="1:18" ht="15">
      <c r="A30" s="122">
        <f aca="true" t="shared" si="21" ref="A30:A37">A29+1</f>
        <v>20</v>
      </c>
      <c r="B30" s="123" t="s">
        <v>92</v>
      </c>
      <c r="C30" s="91">
        <v>7.9</v>
      </c>
      <c r="D30" s="90" t="s">
        <v>118</v>
      </c>
      <c r="E30" s="77">
        <f t="shared" si="12"/>
        <v>7.9</v>
      </c>
      <c r="F30" s="77"/>
      <c r="G30" s="43">
        <f aca="true" t="shared" si="22" ref="G30:G37">G$28</f>
        <v>0.00231481481481483</v>
      </c>
      <c r="H30" s="11">
        <f t="shared" si="13"/>
        <v>0.4969907407407409</v>
      </c>
      <c r="I30" s="11">
        <f t="shared" si="14"/>
        <v>0.5152777777777781</v>
      </c>
      <c r="J30" s="43">
        <f aca="true" t="shared" si="23" ref="J30:J37">J$28</f>
        <v>0.00266203703703707</v>
      </c>
      <c r="K30" s="11">
        <f t="shared" si="15"/>
        <v>0.4788310185185187</v>
      </c>
      <c r="L30" s="11">
        <f t="shared" si="16"/>
        <v>0.4998611111111116</v>
      </c>
      <c r="M30" s="43">
        <f aca="true" t="shared" si="24" ref="M30:M37">M$28</f>
        <v>0.00324074074074074</v>
      </c>
      <c r="N30" s="11">
        <f t="shared" si="17"/>
        <v>0.452037037037037</v>
      </c>
      <c r="O30" s="11">
        <f t="shared" si="18"/>
        <v>0.47763888888888884</v>
      </c>
      <c r="P30" s="43">
        <f aca="true" t="shared" si="25" ref="P30:P37">P$28</f>
        <v>0.00364583333333333</v>
      </c>
      <c r="Q30" s="11">
        <f t="shared" si="19"/>
        <v>0.42390625</v>
      </c>
      <c r="R30" s="11">
        <f t="shared" si="20"/>
        <v>0.45270833333333327</v>
      </c>
    </row>
    <row r="31" spans="1:18" ht="15">
      <c r="A31" s="122">
        <f t="shared" si="21"/>
        <v>21</v>
      </c>
      <c r="B31" s="124" t="s">
        <v>93</v>
      </c>
      <c r="C31" s="91">
        <v>4.2</v>
      </c>
      <c r="D31" s="90" t="s">
        <v>119</v>
      </c>
      <c r="E31" s="77">
        <f t="shared" si="12"/>
        <v>4.2</v>
      </c>
      <c r="F31" s="77"/>
      <c r="G31" s="43">
        <f t="shared" si="22"/>
        <v>0.00231481481481483</v>
      </c>
      <c r="H31" s="11">
        <f t="shared" si="13"/>
        <v>0.5152777777777781</v>
      </c>
      <c r="I31" s="11">
        <f t="shared" si="14"/>
        <v>0.5250000000000004</v>
      </c>
      <c r="J31" s="43">
        <f t="shared" si="23"/>
        <v>0.00266203703703707</v>
      </c>
      <c r="K31" s="11">
        <f t="shared" si="15"/>
        <v>0.4998611111111116</v>
      </c>
      <c r="L31" s="11">
        <f t="shared" si="16"/>
        <v>0.5110416666666673</v>
      </c>
      <c r="M31" s="43">
        <f t="shared" si="24"/>
        <v>0.00324074074074074</v>
      </c>
      <c r="N31" s="11">
        <f t="shared" si="17"/>
        <v>0.47763888888888884</v>
      </c>
      <c r="O31" s="11">
        <f t="shared" si="18"/>
        <v>0.49124999999999996</v>
      </c>
      <c r="P31" s="43">
        <f t="shared" si="25"/>
        <v>0.00364583333333333</v>
      </c>
      <c r="Q31" s="11">
        <f t="shared" si="19"/>
        <v>0.45270833333333327</v>
      </c>
      <c r="R31" s="11">
        <f t="shared" si="20"/>
        <v>0.4680208333333333</v>
      </c>
    </row>
    <row r="32" spans="1:18" ht="15">
      <c r="A32" s="122">
        <f t="shared" si="21"/>
        <v>22</v>
      </c>
      <c r="B32" s="124" t="s">
        <v>84</v>
      </c>
      <c r="C32" s="91">
        <v>7</v>
      </c>
      <c r="D32" s="90" t="s">
        <v>120</v>
      </c>
      <c r="E32" s="77">
        <f t="shared" si="12"/>
        <v>7</v>
      </c>
      <c r="F32" s="77"/>
      <c r="G32" s="43">
        <f t="shared" si="22"/>
        <v>0.00231481481481483</v>
      </c>
      <c r="H32" s="11">
        <f t="shared" si="13"/>
        <v>0.5250000000000004</v>
      </c>
      <c r="I32" s="11">
        <f t="shared" si="14"/>
        <v>0.5412037037037042</v>
      </c>
      <c r="J32" s="43">
        <f t="shared" si="23"/>
        <v>0.00266203703703707</v>
      </c>
      <c r="K32" s="11">
        <f t="shared" si="15"/>
        <v>0.5110416666666673</v>
      </c>
      <c r="L32" s="11">
        <f t="shared" si="16"/>
        <v>0.5296759259259267</v>
      </c>
      <c r="M32" s="43">
        <f t="shared" si="24"/>
        <v>0.00324074074074074</v>
      </c>
      <c r="N32" s="11">
        <f t="shared" si="17"/>
        <v>0.49124999999999996</v>
      </c>
      <c r="O32" s="11">
        <f t="shared" si="18"/>
        <v>0.5139351851851851</v>
      </c>
      <c r="P32" s="43">
        <f t="shared" si="25"/>
        <v>0.00364583333333333</v>
      </c>
      <c r="Q32" s="11">
        <f t="shared" si="19"/>
        <v>0.4680208333333333</v>
      </c>
      <c r="R32" s="11">
        <f t="shared" si="20"/>
        <v>0.4935416666666666</v>
      </c>
    </row>
    <row r="33" spans="1:18" ht="15.75" customHeight="1">
      <c r="A33" s="122">
        <f t="shared" si="21"/>
        <v>23</v>
      </c>
      <c r="B33" s="123" t="s">
        <v>55</v>
      </c>
      <c r="C33" s="91">
        <v>7.9</v>
      </c>
      <c r="D33" s="90" t="s">
        <v>121</v>
      </c>
      <c r="E33" s="77">
        <f t="shared" si="12"/>
        <v>7.9</v>
      </c>
      <c r="F33" s="77"/>
      <c r="G33" s="43">
        <f t="shared" si="22"/>
        <v>0.00231481481481483</v>
      </c>
      <c r="H33" s="11">
        <f t="shared" si="13"/>
        <v>0.5412037037037042</v>
      </c>
      <c r="I33" s="11">
        <f t="shared" si="14"/>
        <v>0.5594907407407413</v>
      </c>
      <c r="J33" s="43">
        <f t="shared" si="23"/>
        <v>0.00266203703703707</v>
      </c>
      <c r="K33" s="11">
        <f t="shared" si="15"/>
        <v>0.5296759259259267</v>
      </c>
      <c r="L33" s="11">
        <f t="shared" si="16"/>
        <v>0.5507060185185195</v>
      </c>
      <c r="M33" s="43">
        <f t="shared" si="24"/>
        <v>0.00324074074074074</v>
      </c>
      <c r="N33" s="11">
        <f t="shared" si="17"/>
        <v>0.5139351851851851</v>
      </c>
      <c r="O33" s="11">
        <f t="shared" si="18"/>
        <v>0.5395370370370369</v>
      </c>
      <c r="P33" s="43">
        <f t="shared" si="25"/>
        <v>0.00364583333333333</v>
      </c>
      <c r="Q33" s="11">
        <f t="shared" si="19"/>
        <v>0.4935416666666666</v>
      </c>
      <c r="R33" s="11">
        <f t="shared" si="20"/>
        <v>0.5223437499999999</v>
      </c>
    </row>
    <row r="34" spans="1:18" ht="15">
      <c r="A34" s="122">
        <f t="shared" si="21"/>
        <v>24</v>
      </c>
      <c r="B34" s="123" t="s">
        <v>85</v>
      </c>
      <c r="C34" s="91">
        <v>3.9</v>
      </c>
      <c r="D34" s="90" t="s">
        <v>122</v>
      </c>
      <c r="E34" s="77">
        <f t="shared" si="12"/>
        <v>3.9</v>
      </c>
      <c r="F34" s="77"/>
      <c r="G34" s="43">
        <f t="shared" si="22"/>
        <v>0.00231481481481483</v>
      </c>
      <c r="H34" s="11">
        <f t="shared" si="13"/>
        <v>0.5594907407407413</v>
      </c>
      <c r="I34" s="11">
        <f t="shared" si="14"/>
        <v>0.5685185185185192</v>
      </c>
      <c r="J34" s="43">
        <f t="shared" si="23"/>
        <v>0.00266203703703707</v>
      </c>
      <c r="K34" s="11">
        <f t="shared" si="15"/>
        <v>0.5507060185185195</v>
      </c>
      <c r="L34" s="11">
        <f t="shared" si="16"/>
        <v>0.5610879629629641</v>
      </c>
      <c r="M34" s="43">
        <f t="shared" si="24"/>
        <v>0.00324074074074074</v>
      </c>
      <c r="N34" s="11">
        <f t="shared" si="17"/>
        <v>0.5395370370370369</v>
      </c>
      <c r="O34" s="11">
        <f t="shared" si="18"/>
        <v>0.5521759259259258</v>
      </c>
      <c r="P34" s="43">
        <f t="shared" si="25"/>
        <v>0.00364583333333333</v>
      </c>
      <c r="Q34" s="11">
        <f t="shared" si="19"/>
        <v>0.5223437499999999</v>
      </c>
      <c r="R34" s="11">
        <f t="shared" si="20"/>
        <v>0.5365624999999998</v>
      </c>
    </row>
    <row r="35" spans="1:18" ht="15">
      <c r="A35" s="122">
        <f t="shared" si="21"/>
        <v>25</v>
      </c>
      <c r="B35" s="123" t="s">
        <v>86</v>
      </c>
      <c r="C35" s="91">
        <v>7.3</v>
      </c>
      <c r="D35" s="90" t="s">
        <v>114</v>
      </c>
      <c r="E35" s="77">
        <f t="shared" si="12"/>
        <v>7.3</v>
      </c>
      <c r="F35" s="77"/>
      <c r="G35" s="43">
        <f t="shared" si="22"/>
        <v>0.00231481481481483</v>
      </c>
      <c r="H35" s="11">
        <f t="shared" si="13"/>
        <v>0.5685185185185192</v>
      </c>
      <c r="I35" s="11">
        <f t="shared" si="14"/>
        <v>0.5854166666666675</v>
      </c>
      <c r="J35" s="43">
        <f t="shared" si="23"/>
        <v>0.00266203703703707</v>
      </c>
      <c r="K35" s="11">
        <f t="shared" si="15"/>
        <v>0.5610879629629641</v>
      </c>
      <c r="L35" s="11">
        <f t="shared" si="16"/>
        <v>0.5805208333333347</v>
      </c>
      <c r="M35" s="43">
        <f t="shared" si="24"/>
        <v>0.00324074074074074</v>
      </c>
      <c r="N35" s="11">
        <f t="shared" si="17"/>
        <v>0.5521759259259258</v>
      </c>
      <c r="O35" s="11">
        <f t="shared" si="18"/>
        <v>0.5758333333333332</v>
      </c>
      <c r="P35" s="43">
        <f t="shared" si="25"/>
        <v>0.00364583333333333</v>
      </c>
      <c r="Q35" s="11">
        <f t="shared" si="19"/>
        <v>0.5365624999999998</v>
      </c>
      <c r="R35" s="11">
        <f t="shared" si="20"/>
        <v>0.5631770833333332</v>
      </c>
    </row>
    <row r="36" spans="1:18" ht="15">
      <c r="A36" s="122">
        <f t="shared" si="21"/>
        <v>26</v>
      </c>
      <c r="B36" s="123" t="s">
        <v>87</v>
      </c>
      <c r="C36" s="91">
        <v>4.9</v>
      </c>
      <c r="D36" s="90" t="s">
        <v>123</v>
      </c>
      <c r="E36" s="77">
        <f t="shared" si="12"/>
        <v>4.9</v>
      </c>
      <c r="F36" s="77"/>
      <c r="G36" s="43">
        <f t="shared" si="22"/>
        <v>0.00231481481481483</v>
      </c>
      <c r="H36" s="11">
        <f t="shared" si="13"/>
        <v>0.5854166666666675</v>
      </c>
      <c r="I36" s="11">
        <f t="shared" si="14"/>
        <v>0.5967592592592601</v>
      </c>
      <c r="J36" s="43">
        <f t="shared" si="23"/>
        <v>0.00266203703703707</v>
      </c>
      <c r="K36" s="11">
        <f t="shared" si="15"/>
        <v>0.5805208333333347</v>
      </c>
      <c r="L36" s="11">
        <f t="shared" si="16"/>
        <v>0.5935648148148164</v>
      </c>
      <c r="M36" s="43">
        <f t="shared" si="24"/>
        <v>0.00324074074074074</v>
      </c>
      <c r="N36" s="11">
        <f t="shared" si="17"/>
        <v>0.5758333333333332</v>
      </c>
      <c r="O36" s="11">
        <f t="shared" si="18"/>
        <v>0.5917129629629628</v>
      </c>
      <c r="P36" s="43">
        <f t="shared" si="25"/>
        <v>0.00364583333333333</v>
      </c>
      <c r="Q36" s="11">
        <f t="shared" si="19"/>
        <v>0.5631770833333332</v>
      </c>
      <c r="R36" s="11">
        <f t="shared" si="20"/>
        <v>0.5810416666666665</v>
      </c>
    </row>
    <row r="37" spans="1:18" ht="15">
      <c r="A37" s="122">
        <f t="shared" si="21"/>
        <v>27</v>
      </c>
      <c r="B37" s="123" t="s">
        <v>88</v>
      </c>
      <c r="C37" s="91">
        <v>11</v>
      </c>
      <c r="D37" s="90" t="s">
        <v>124</v>
      </c>
      <c r="E37" s="77">
        <f t="shared" si="12"/>
        <v>11</v>
      </c>
      <c r="F37" s="77"/>
      <c r="G37" s="43">
        <f t="shared" si="22"/>
        <v>0.00231481481481483</v>
      </c>
      <c r="H37" s="11">
        <f t="shared" si="13"/>
        <v>0.5967592592592601</v>
      </c>
      <c r="I37" s="11">
        <f t="shared" si="14"/>
        <v>0.6222222222222232</v>
      </c>
      <c r="J37" s="43">
        <f t="shared" si="23"/>
        <v>0.00266203703703707</v>
      </c>
      <c r="K37" s="11">
        <f t="shared" si="15"/>
        <v>0.5935648148148164</v>
      </c>
      <c r="L37" s="11">
        <f t="shared" si="16"/>
        <v>0.6228472222222241</v>
      </c>
      <c r="M37" s="43">
        <f t="shared" si="24"/>
        <v>0.00324074074074074</v>
      </c>
      <c r="N37" s="11">
        <f t="shared" si="17"/>
        <v>0.5917129629629628</v>
      </c>
      <c r="O37" s="11">
        <f t="shared" si="18"/>
        <v>0.6273611111111109</v>
      </c>
      <c r="P37" s="43">
        <f t="shared" si="25"/>
        <v>0.00364583333333333</v>
      </c>
      <c r="Q37" s="11">
        <f t="shared" si="19"/>
        <v>0.5810416666666665</v>
      </c>
      <c r="R37" s="11">
        <f t="shared" si="20"/>
        <v>0.6211458333333331</v>
      </c>
    </row>
    <row r="38" spans="1:18" s="33" customFormat="1" ht="13.5">
      <c r="A38" s="12" t="s">
        <v>1</v>
      </c>
      <c r="B38" s="9" t="s">
        <v>69</v>
      </c>
      <c r="C38" s="10">
        <f>SUM(C28:C37)</f>
        <v>61.8</v>
      </c>
      <c r="D38" s="69"/>
      <c r="E38" s="14">
        <f t="shared" si="12"/>
        <v>0</v>
      </c>
      <c r="F38" s="38"/>
      <c r="G38" s="17">
        <f>(I38-H28)/$C38</f>
        <v>0.002314814814814831</v>
      </c>
      <c r="H38" s="60"/>
      <c r="I38" s="15">
        <f>I37</f>
        <v>0.6222222222222232</v>
      </c>
      <c r="J38" s="17">
        <f>(L38-K28)/$C38</f>
        <v>0.0026620370370370678</v>
      </c>
      <c r="K38" s="60"/>
      <c r="L38" s="15">
        <f>L37</f>
        <v>0.6228472222222241</v>
      </c>
      <c r="M38" s="17">
        <f>(O38-N28)/$C38</f>
        <v>0.003240740740740738</v>
      </c>
      <c r="N38" s="60"/>
      <c r="O38" s="15">
        <f>O37</f>
        <v>0.6273611111111109</v>
      </c>
      <c r="P38" s="17">
        <f>(R38-Q28)/$C38</f>
        <v>0.0036458333333333295</v>
      </c>
      <c r="Q38" s="105"/>
      <c r="R38" s="15">
        <f>R37</f>
        <v>0.6211458333333331</v>
      </c>
    </row>
    <row r="39" spans="1:17" s="33" customFormat="1" ht="15">
      <c r="A39" s="97"/>
      <c r="B39" s="98" t="s">
        <v>97</v>
      </c>
      <c r="C39" s="4"/>
      <c r="D39" s="70"/>
      <c r="E39" s="34">
        <f t="shared" si="12"/>
        <v>0</v>
      </c>
      <c r="F39" s="38"/>
      <c r="G39" s="41">
        <f>SUMPRODUCT(G28:G37,$C28:$C37)</f>
        <v>0.1430555555555565</v>
      </c>
      <c r="H39" s="35"/>
      <c r="I39" s="60"/>
      <c r="J39" s="41">
        <f>SUMPRODUCT(J28:J37,$C28:$C37)</f>
        <v>0.1645138888888909</v>
      </c>
      <c r="K39" s="35"/>
      <c r="L39" s="60"/>
      <c r="M39" s="41">
        <f>SUMPRODUCT(M28:M37,$C28:$C37)</f>
        <v>0.20027777777777778</v>
      </c>
      <c r="N39" s="35"/>
      <c r="O39" s="60"/>
      <c r="P39" s="41">
        <f>SUMPRODUCT(P28:P37,$C28:$C37)</f>
        <v>0.22531249999999978</v>
      </c>
      <c r="Q39" s="35"/>
    </row>
    <row r="40" spans="1:18" ht="15">
      <c r="A40" s="122">
        <f>A37+1</f>
        <v>28</v>
      </c>
      <c r="B40" s="123" t="s">
        <v>46</v>
      </c>
      <c r="C40" s="91">
        <v>5.4</v>
      </c>
      <c r="D40" s="90" t="s">
        <v>110</v>
      </c>
      <c r="E40" s="77">
        <f t="shared" si="12"/>
        <v>5.4</v>
      </c>
      <c r="F40" s="77"/>
      <c r="G40" s="29">
        <v>0.00231481481481483</v>
      </c>
      <c r="H40" s="31">
        <v>0.4791666666666667</v>
      </c>
      <c r="I40" s="11">
        <f>H40+$C40*G40</f>
        <v>0.49166666666666675</v>
      </c>
      <c r="J40" s="29">
        <v>0.00260416666666669</v>
      </c>
      <c r="K40" s="31">
        <v>0.4583333333333333</v>
      </c>
      <c r="L40" s="11">
        <f>K40+$C40*J40</f>
        <v>0.47239583333333346</v>
      </c>
      <c r="M40" s="29">
        <v>0.00324074074074074</v>
      </c>
      <c r="N40" s="31">
        <v>0.4270833333333333</v>
      </c>
      <c r="O40" s="11">
        <f>N40+$C40*M40</f>
        <v>0.44458333333333333</v>
      </c>
      <c r="P40" s="29">
        <v>0.00364583333333333</v>
      </c>
      <c r="Q40" s="31">
        <v>0.3958333333333333</v>
      </c>
      <c r="R40" s="11">
        <f>Q40+$C40*P40</f>
        <v>0.4155208333333333</v>
      </c>
    </row>
    <row r="41" spans="1:18" ht="15">
      <c r="A41" s="122">
        <f>A40+1</f>
        <v>29</v>
      </c>
      <c r="B41" s="123" t="s">
        <v>47</v>
      </c>
      <c r="C41" s="91">
        <v>9</v>
      </c>
      <c r="D41" s="90" t="s">
        <v>125</v>
      </c>
      <c r="E41" s="77">
        <f t="shared" si="12"/>
        <v>9</v>
      </c>
      <c r="F41" s="77"/>
      <c r="G41" s="43">
        <f>G$40</f>
        <v>0.00231481481481483</v>
      </c>
      <c r="H41" s="11">
        <f>I40</f>
        <v>0.49166666666666675</v>
      </c>
      <c r="I41" s="11">
        <f aca="true" t="shared" si="26" ref="I41:I49">H41+$C41*G41</f>
        <v>0.5125000000000002</v>
      </c>
      <c r="J41" s="43">
        <f>J$40</f>
        <v>0.00260416666666669</v>
      </c>
      <c r="K41" s="11">
        <f>L40</f>
        <v>0.47239583333333346</v>
      </c>
      <c r="L41" s="11">
        <f aca="true" t="shared" si="27" ref="L41:L49">K41+$C41*J41</f>
        <v>0.4958333333333337</v>
      </c>
      <c r="M41" s="43">
        <f>M$40</f>
        <v>0.00324074074074074</v>
      </c>
      <c r="N41" s="11">
        <f>O40</f>
        <v>0.44458333333333333</v>
      </c>
      <c r="O41" s="11">
        <f aca="true" t="shared" si="28" ref="O41:O49">N41+$C41*M41</f>
        <v>0.47375</v>
      </c>
      <c r="P41" s="43">
        <f>P$40</f>
        <v>0.00364583333333333</v>
      </c>
      <c r="Q41" s="11">
        <f>R40</f>
        <v>0.4155208333333333</v>
      </c>
      <c r="R41" s="11">
        <f aca="true" t="shared" si="29" ref="R41:R49">Q41+$C41*P41</f>
        <v>0.44833333333333325</v>
      </c>
    </row>
    <row r="42" spans="1:18" ht="15">
      <c r="A42" s="122">
        <f aca="true" t="shared" si="30" ref="A42:A49">A41+1</f>
        <v>30</v>
      </c>
      <c r="B42" s="123" t="s">
        <v>48</v>
      </c>
      <c r="C42" s="91">
        <v>8.8</v>
      </c>
      <c r="D42" s="90" t="s">
        <v>142</v>
      </c>
      <c r="E42" s="77">
        <f t="shared" si="12"/>
        <v>8.8</v>
      </c>
      <c r="F42" s="77"/>
      <c r="G42" s="43">
        <f aca="true" t="shared" si="31" ref="G42:G49">G$40</f>
        <v>0.00231481481481483</v>
      </c>
      <c r="H42" s="11">
        <f aca="true" t="shared" si="32" ref="H42:H49">I41</f>
        <v>0.5125000000000002</v>
      </c>
      <c r="I42" s="11">
        <f t="shared" si="26"/>
        <v>0.5328703703703707</v>
      </c>
      <c r="J42" s="43">
        <f aca="true" t="shared" si="33" ref="J42:J49">J$40</f>
        <v>0.00260416666666669</v>
      </c>
      <c r="K42" s="11">
        <f aca="true" t="shared" si="34" ref="K42:K49">L41</f>
        <v>0.4958333333333337</v>
      </c>
      <c r="L42" s="11">
        <f t="shared" si="27"/>
        <v>0.5187500000000006</v>
      </c>
      <c r="M42" s="43">
        <f aca="true" t="shared" si="35" ref="M42:M49">M$40</f>
        <v>0.00324074074074074</v>
      </c>
      <c r="N42" s="11">
        <f aca="true" t="shared" si="36" ref="N42:N49">O41</f>
        <v>0.47375</v>
      </c>
      <c r="O42" s="11">
        <f t="shared" si="28"/>
        <v>0.5022685185185185</v>
      </c>
      <c r="P42" s="43">
        <f aca="true" t="shared" si="37" ref="P42:P49">P$40</f>
        <v>0.00364583333333333</v>
      </c>
      <c r="Q42" s="11">
        <f aca="true" t="shared" si="38" ref="Q42:Q49">R41</f>
        <v>0.44833333333333325</v>
      </c>
      <c r="R42" s="11">
        <f t="shared" si="29"/>
        <v>0.48041666666666655</v>
      </c>
    </row>
    <row r="43" spans="1:18" ht="15">
      <c r="A43" s="122">
        <f t="shared" si="30"/>
        <v>31</v>
      </c>
      <c r="B43" s="123" t="s">
        <v>49</v>
      </c>
      <c r="C43" s="91">
        <v>7.3</v>
      </c>
      <c r="D43" s="90" t="s">
        <v>126</v>
      </c>
      <c r="E43" s="77">
        <f t="shared" si="12"/>
        <v>7.3</v>
      </c>
      <c r="F43" s="77"/>
      <c r="G43" s="43">
        <f t="shared" si="31"/>
        <v>0.00231481481481483</v>
      </c>
      <c r="H43" s="11">
        <f t="shared" si="32"/>
        <v>0.5328703703703707</v>
      </c>
      <c r="I43" s="11">
        <f t="shared" si="26"/>
        <v>0.5497685185185189</v>
      </c>
      <c r="J43" s="43">
        <f t="shared" si="33"/>
        <v>0.00260416666666669</v>
      </c>
      <c r="K43" s="11">
        <f t="shared" si="34"/>
        <v>0.5187500000000006</v>
      </c>
      <c r="L43" s="11">
        <f t="shared" si="27"/>
        <v>0.5377604166666674</v>
      </c>
      <c r="M43" s="43">
        <f t="shared" si="35"/>
        <v>0.00324074074074074</v>
      </c>
      <c r="N43" s="11">
        <f t="shared" si="36"/>
        <v>0.5022685185185185</v>
      </c>
      <c r="O43" s="11">
        <f t="shared" si="28"/>
        <v>0.5259259259259259</v>
      </c>
      <c r="P43" s="43">
        <f t="shared" si="37"/>
        <v>0.00364583333333333</v>
      </c>
      <c r="Q43" s="11">
        <f t="shared" si="38"/>
        <v>0.48041666666666655</v>
      </c>
      <c r="R43" s="11">
        <f t="shared" si="29"/>
        <v>0.5070312499999998</v>
      </c>
    </row>
    <row r="44" spans="1:18" ht="15">
      <c r="A44" s="122">
        <f t="shared" si="30"/>
        <v>32</v>
      </c>
      <c r="B44" s="123" t="s">
        <v>50</v>
      </c>
      <c r="C44" s="91">
        <v>4</v>
      </c>
      <c r="D44" s="90" t="s">
        <v>124</v>
      </c>
      <c r="E44" s="77">
        <f t="shared" si="12"/>
        <v>4</v>
      </c>
      <c r="F44" s="77"/>
      <c r="G44" s="43">
        <f t="shared" si="31"/>
        <v>0.00231481481481483</v>
      </c>
      <c r="H44" s="11">
        <f t="shared" si="32"/>
        <v>0.5497685185185189</v>
      </c>
      <c r="I44" s="11">
        <f t="shared" si="26"/>
        <v>0.5590277777777782</v>
      </c>
      <c r="J44" s="43">
        <f t="shared" si="33"/>
        <v>0.00260416666666669</v>
      </c>
      <c r="K44" s="11">
        <f t="shared" si="34"/>
        <v>0.5377604166666674</v>
      </c>
      <c r="L44" s="11">
        <f t="shared" si="27"/>
        <v>0.5481770833333341</v>
      </c>
      <c r="M44" s="43">
        <f t="shared" si="35"/>
        <v>0.00324074074074074</v>
      </c>
      <c r="N44" s="11">
        <f t="shared" si="36"/>
        <v>0.5259259259259259</v>
      </c>
      <c r="O44" s="11">
        <f t="shared" si="28"/>
        <v>0.5388888888888889</v>
      </c>
      <c r="P44" s="43">
        <f t="shared" si="37"/>
        <v>0.00364583333333333</v>
      </c>
      <c r="Q44" s="11">
        <f t="shared" si="38"/>
        <v>0.5070312499999998</v>
      </c>
      <c r="R44" s="11">
        <f t="shared" si="29"/>
        <v>0.5216145833333331</v>
      </c>
    </row>
    <row r="45" spans="1:18" ht="15">
      <c r="A45" s="122">
        <f t="shared" si="30"/>
        <v>33</v>
      </c>
      <c r="B45" s="123" t="s">
        <v>100</v>
      </c>
      <c r="C45" s="91">
        <v>6.1</v>
      </c>
      <c r="D45" s="90" t="s">
        <v>140</v>
      </c>
      <c r="E45" s="77">
        <f t="shared" si="12"/>
        <v>6.1</v>
      </c>
      <c r="F45" s="77"/>
      <c r="G45" s="43">
        <f t="shared" si="31"/>
        <v>0.00231481481481483</v>
      </c>
      <c r="H45" s="11">
        <f t="shared" si="32"/>
        <v>0.5590277777777782</v>
      </c>
      <c r="I45" s="11">
        <f t="shared" si="26"/>
        <v>0.5731481481481487</v>
      </c>
      <c r="J45" s="43">
        <f t="shared" si="33"/>
        <v>0.00260416666666669</v>
      </c>
      <c r="K45" s="11">
        <f t="shared" si="34"/>
        <v>0.5481770833333341</v>
      </c>
      <c r="L45" s="11">
        <f t="shared" si="27"/>
        <v>0.5640625000000009</v>
      </c>
      <c r="M45" s="43">
        <f t="shared" si="35"/>
        <v>0.00324074074074074</v>
      </c>
      <c r="N45" s="11">
        <f t="shared" si="36"/>
        <v>0.5388888888888889</v>
      </c>
      <c r="O45" s="11">
        <f t="shared" si="28"/>
        <v>0.5586574074074073</v>
      </c>
      <c r="P45" s="43">
        <f t="shared" si="37"/>
        <v>0.00364583333333333</v>
      </c>
      <c r="Q45" s="11">
        <f t="shared" si="38"/>
        <v>0.5216145833333331</v>
      </c>
      <c r="R45" s="11">
        <f t="shared" si="29"/>
        <v>0.5438541666666664</v>
      </c>
    </row>
    <row r="46" spans="1:18" ht="15">
      <c r="A46" s="122">
        <f t="shared" si="30"/>
        <v>34</v>
      </c>
      <c r="B46" s="123" t="s">
        <v>51</v>
      </c>
      <c r="C46" s="91">
        <v>6</v>
      </c>
      <c r="D46" s="90" t="s">
        <v>127</v>
      </c>
      <c r="E46" s="77">
        <f t="shared" si="12"/>
        <v>6</v>
      </c>
      <c r="F46" s="77"/>
      <c r="G46" s="43">
        <f t="shared" si="31"/>
        <v>0.00231481481481483</v>
      </c>
      <c r="H46" s="11">
        <f t="shared" si="32"/>
        <v>0.5731481481481487</v>
      </c>
      <c r="I46" s="11">
        <f t="shared" si="26"/>
        <v>0.5870370370370377</v>
      </c>
      <c r="J46" s="43">
        <f t="shared" si="33"/>
        <v>0.00260416666666669</v>
      </c>
      <c r="K46" s="11">
        <f t="shared" si="34"/>
        <v>0.5640625000000009</v>
      </c>
      <c r="L46" s="11">
        <f t="shared" si="27"/>
        <v>0.579687500000001</v>
      </c>
      <c r="M46" s="43">
        <f t="shared" si="35"/>
        <v>0.00324074074074074</v>
      </c>
      <c r="N46" s="11">
        <f t="shared" si="36"/>
        <v>0.5586574074074073</v>
      </c>
      <c r="O46" s="11">
        <f t="shared" si="28"/>
        <v>0.5781018518518518</v>
      </c>
      <c r="P46" s="43">
        <f t="shared" si="37"/>
        <v>0.00364583333333333</v>
      </c>
      <c r="Q46" s="11">
        <f t="shared" si="38"/>
        <v>0.5438541666666664</v>
      </c>
      <c r="R46" s="11">
        <f t="shared" si="29"/>
        <v>0.5657291666666664</v>
      </c>
    </row>
    <row r="47" spans="1:18" ht="15">
      <c r="A47" s="122">
        <f t="shared" si="30"/>
        <v>35</v>
      </c>
      <c r="B47" s="123" t="s">
        <v>52</v>
      </c>
      <c r="C47" s="91">
        <v>5.1</v>
      </c>
      <c r="D47" s="90" t="s">
        <v>128</v>
      </c>
      <c r="E47" s="77">
        <f t="shared" si="12"/>
        <v>5.1</v>
      </c>
      <c r="F47" s="77"/>
      <c r="G47" s="43">
        <f t="shared" si="31"/>
        <v>0.00231481481481483</v>
      </c>
      <c r="H47" s="11">
        <f t="shared" si="32"/>
        <v>0.5870370370370377</v>
      </c>
      <c r="I47" s="11">
        <f t="shared" si="26"/>
        <v>0.5988425925925933</v>
      </c>
      <c r="J47" s="43">
        <f t="shared" si="33"/>
        <v>0.00260416666666669</v>
      </c>
      <c r="K47" s="11">
        <f t="shared" si="34"/>
        <v>0.579687500000001</v>
      </c>
      <c r="L47" s="11">
        <f t="shared" si="27"/>
        <v>0.5929687500000012</v>
      </c>
      <c r="M47" s="43">
        <f t="shared" si="35"/>
        <v>0.00324074074074074</v>
      </c>
      <c r="N47" s="11">
        <f t="shared" si="36"/>
        <v>0.5781018518518518</v>
      </c>
      <c r="O47" s="11">
        <f t="shared" si="28"/>
        <v>0.5946296296296296</v>
      </c>
      <c r="P47" s="43">
        <f t="shared" si="37"/>
        <v>0.00364583333333333</v>
      </c>
      <c r="Q47" s="11">
        <f t="shared" si="38"/>
        <v>0.5657291666666664</v>
      </c>
      <c r="R47" s="11">
        <f t="shared" si="29"/>
        <v>0.5843229166666664</v>
      </c>
    </row>
    <row r="48" spans="1:18" ht="15">
      <c r="A48" s="122">
        <f t="shared" si="30"/>
        <v>36</v>
      </c>
      <c r="B48" s="123" t="s">
        <v>53</v>
      </c>
      <c r="C48" s="91">
        <v>6.7</v>
      </c>
      <c r="D48" s="90" t="s">
        <v>113</v>
      </c>
      <c r="E48" s="77">
        <f t="shared" si="12"/>
        <v>6.7</v>
      </c>
      <c r="F48" s="77"/>
      <c r="G48" s="43">
        <f t="shared" si="31"/>
        <v>0.00231481481481483</v>
      </c>
      <c r="H48" s="11">
        <f t="shared" si="32"/>
        <v>0.5988425925925933</v>
      </c>
      <c r="I48" s="11">
        <f t="shared" si="26"/>
        <v>0.6143518518518527</v>
      </c>
      <c r="J48" s="43">
        <f t="shared" si="33"/>
        <v>0.00260416666666669</v>
      </c>
      <c r="K48" s="11">
        <f t="shared" si="34"/>
        <v>0.5929687500000012</v>
      </c>
      <c r="L48" s="11">
        <f t="shared" si="27"/>
        <v>0.6104166666666679</v>
      </c>
      <c r="M48" s="43">
        <f t="shared" si="35"/>
        <v>0.00324074074074074</v>
      </c>
      <c r="N48" s="11">
        <f t="shared" si="36"/>
        <v>0.5946296296296296</v>
      </c>
      <c r="O48" s="11">
        <f t="shared" si="28"/>
        <v>0.6163425925925926</v>
      </c>
      <c r="P48" s="43">
        <f t="shared" si="37"/>
        <v>0.00364583333333333</v>
      </c>
      <c r="Q48" s="11">
        <f t="shared" si="38"/>
        <v>0.5843229166666664</v>
      </c>
      <c r="R48" s="11">
        <f t="shared" si="29"/>
        <v>0.6087499999999997</v>
      </c>
    </row>
    <row r="49" spans="1:18" ht="15">
      <c r="A49" s="122">
        <f t="shared" si="30"/>
        <v>37</v>
      </c>
      <c r="B49" s="123" t="s">
        <v>54</v>
      </c>
      <c r="C49" s="91">
        <v>5</v>
      </c>
      <c r="D49" s="90" t="s">
        <v>129</v>
      </c>
      <c r="E49" s="77">
        <f t="shared" si="12"/>
        <v>5</v>
      </c>
      <c r="F49" s="77"/>
      <c r="G49" s="43">
        <f t="shared" si="31"/>
        <v>0.00231481481481483</v>
      </c>
      <c r="H49" s="11">
        <f t="shared" si="32"/>
        <v>0.6143518518518527</v>
      </c>
      <c r="I49" s="11">
        <f t="shared" si="26"/>
        <v>0.6259259259259269</v>
      </c>
      <c r="J49" s="43">
        <f t="shared" si="33"/>
        <v>0.00260416666666669</v>
      </c>
      <c r="K49" s="11">
        <f t="shared" si="34"/>
        <v>0.6104166666666679</v>
      </c>
      <c r="L49" s="11">
        <f t="shared" si="27"/>
        <v>0.6234375000000014</v>
      </c>
      <c r="M49" s="43">
        <f t="shared" si="35"/>
        <v>0.00324074074074074</v>
      </c>
      <c r="N49" s="11">
        <f t="shared" si="36"/>
        <v>0.6163425925925926</v>
      </c>
      <c r="O49" s="11">
        <f t="shared" si="28"/>
        <v>0.6325462962962963</v>
      </c>
      <c r="P49" s="43">
        <f t="shared" si="37"/>
        <v>0.00364583333333333</v>
      </c>
      <c r="Q49" s="11">
        <f t="shared" si="38"/>
        <v>0.6087499999999997</v>
      </c>
      <c r="R49" s="11">
        <f t="shared" si="29"/>
        <v>0.6269791666666663</v>
      </c>
    </row>
    <row r="50" spans="1:18" ht="13.5">
      <c r="A50" s="12" t="s">
        <v>1</v>
      </c>
      <c r="B50" s="9" t="s">
        <v>69</v>
      </c>
      <c r="C50" s="10">
        <f>SUM(C40:C49)</f>
        <v>63.400000000000006</v>
      </c>
      <c r="D50" s="69"/>
      <c r="E50" s="14">
        <f>IF(D51&gt;0,C50,0)</f>
        <v>0</v>
      </c>
      <c r="F50" s="38"/>
      <c r="G50" s="17">
        <f>(I50-H40)/$C50</f>
        <v>0.0023148148148148294</v>
      </c>
      <c r="H50" s="106"/>
      <c r="I50" s="15">
        <f>I49</f>
        <v>0.6259259259259269</v>
      </c>
      <c r="J50" s="17">
        <f>(L50-K40)/$C50</f>
        <v>0.002604166666666689</v>
      </c>
      <c r="K50" s="106"/>
      <c r="L50" s="15">
        <f>L49</f>
        <v>0.6234375000000014</v>
      </c>
      <c r="M50" s="17">
        <f>(O50-N40)/$C50</f>
        <v>0.003240740740740741</v>
      </c>
      <c r="N50" s="106"/>
      <c r="O50" s="15">
        <f>O49</f>
        <v>0.6325462962962963</v>
      </c>
      <c r="P50" s="17">
        <f>(R50-Q40)/$C50</f>
        <v>0.0036458333333333278</v>
      </c>
      <c r="Q50" s="107"/>
      <c r="R50" s="15">
        <f>R49</f>
        <v>0.6269791666666663</v>
      </c>
    </row>
    <row r="51" spans="1:17" s="33" customFormat="1" ht="15">
      <c r="A51" s="97"/>
      <c r="B51" s="98" t="s">
        <v>98</v>
      </c>
      <c r="C51" s="4"/>
      <c r="D51" s="70"/>
      <c r="E51" s="34"/>
      <c r="F51" s="38"/>
      <c r="G51" s="41">
        <f>SUMPRODUCT(G40:G49,$C40:$C49)</f>
        <v>0.1467592592592602</v>
      </c>
      <c r="H51" s="35"/>
      <c r="I51" s="60"/>
      <c r="J51" s="41">
        <f>SUMPRODUCT(J40:J49,$C40:$C49)</f>
        <v>0.16510416666666813</v>
      </c>
      <c r="K51" s="35"/>
      <c r="L51" s="60"/>
      <c r="M51" s="41">
        <f>SUMPRODUCT(M40:M49,$C40:$C49)</f>
        <v>0.20546296296296293</v>
      </c>
      <c r="N51" s="35"/>
      <c r="O51" s="60"/>
      <c r="P51" s="41">
        <f>SUMPRODUCT(P40:P49,$C40:$C49)</f>
        <v>0.23114583333333313</v>
      </c>
      <c r="Q51" s="35"/>
    </row>
    <row r="52" spans="1:18" ht="15">
      <c r="A52" s="122">
        <f>A49+1</f>
        <v>38</v>
      </c>
      <c r="B52" s="123" t="s">
        <v>56</v>
      </c>
      <c r="C52" s="91">
        <v>7.5</v>
      </c>
      <c r="D52" s="90" t="s">
        <v>130</v>
      </c>
      <c r="E52" s="77">
        <f>IF(D52&gt;0,C52,0)</f>
        <v>7.5</v>
      </c>
      <c r="F52" s="77"/>
      <c r="G52" s="29">
        <v>0.00231481481481483</v>
      </c>
      <c r="H52" s="31">
        <v>0.3958333333333333</v>
      </c>
      <c r="I52" s="11">
        <f>H52+$C52*G52</f>
        <v>0.41319444444444453</v>
      </c>
      <c r="J52" s="29">
        <v>0.00266203703703707</v>
      </c>
      <c r="K52" s="31">
        <v>0.375</v>
      </c>
      <c r="L52" s="11">
        <f>K52+$C52*J52</f>
        <v>0.394965277777778</v>
      </c>
      <c r="M52" s="29">
        <v>0.00324074074074074</v>
      </c>
      <c r="N52" s="31">
        <v>0.34375</v>
      </c>
      <c r="O52" s="11">
        <f>N52+$C52*M52</f>
        <v>0.3680555555555556</v>
      </c>
      <c r="P52" s="29">
        <v>0.00364583333333333</v>
      </c>
      <c r="Q52" s="31">
        <v>0.3125</v>
      </c>
      <c r="R52" s="11">
        <f>Q52+$C52*P52</f>
        <v>0.33984375</v>
      </c>
    </row>
    <row r="53" spans="1:18" ht="15">
      <c r="A53" s="122">
        <f>A52+1</f>
        <v>39</v>
      </c>
      <c r="B53" s="123" t="s">
        <v>57</v>
      </c>
      <c r="C53" s="91">
        <v>6.5</v>
      </c>
      <c r="D53" s="90" t="s">
        <v>131</v>
      </c>
      <c r="E53" s="77">
        <f>IF(D53&gt;0,C53,0)</f>
        <v>6.5</v>
      </c>
      <c r="F53" s="77"/>
      <c r="G53" s="43">
        <f>G$52</f>
        <v>0.00231481481481483</v>
      </c>
      <c r="H53" s="11">
        <f>I52</f>
        <v>0.41319444444444453</v>
      </c>
      <c r="I53" s="11">
        <f aca="true" t="shared" si="39" ref="I53:I65">H53+$C53*G53</f>
        <v>0.4282407407407409</v>
      </c>
      <c r="J53" s="43">
        <f>J$52</f>
        <v>0.00266203703703707</v>
      </c>
      <c r="K53" s="11">
        <f>L52</f>
        <v>0.394965277777778</v>
      </c>
      <c r="L53" s="11">
        <f aca="true" t="shared" si="40" ref="L53:L65">K53+$C53*J53</f>
        <v>0.412268518518519</v>
      </c>
      <c r="M53" s="43">
        <f>M$52</f>
        <v>0.00324074074074074</v>
      </c>
      <c r="N53" s="11">
        <f>O52</f>
        <v>0.3680555555555556</v>
      </c>
      <c r="O53" s="11">
        <f aca="true" t="shared" si="41" ref="O53:O65">N53+$C53*M53</f>
        <v>0.3891203703703704</v>
      </c>
      <c r="P53" s="43">
        <f>P$52</f>
        <v>0.00364583333333333</v>
      </c>
      <c r="Q53" s="11">
        <f>R52</f>
        <v>0.33984375</v>
      </c>
      <c r="R53" s="11">
        <f aca="true" t="shared" si="42" ref="R53:R65">Q53+$C53*P53</f>
        <v>0.36354166666666665</v>
      </c>
    </row>
    <row r="54" spans="1:18" ht="15">
      <c r="A54" s="122">
        <f aca="true" t="shared" si="43" ref="A54:A65">A53+1</f>
        <v>40</v>
      </c>
      <c r="B54" s="123" t="s">
        <v>58</v>
      </c>
      <c r="C54" s="91">
        <v>8.1</v>
      </c>
      <c r="D54" s="90" t="s">
        <v>132</v>
      </c>
      <c r="E54" s="77">
        <f>IF(D54&gt;0,C54,0)</f>
        <v>8.1</v>
      </c>
      <c r="F54" s="77"/>
      <c r="G54" s="43">
        <f aca="true" t="shared" si="44" ref="G54:G65">G$52</f>
        <v>0.00231481481481483</v>
      </c>
      <c r="H54" s="11">
        <f aca="true" t="shared" si="45" ref="H54:H64">I53</f>
        <v>0.4282407407407409</v>
      </c>
      <c r="I54" s="11">
        <f t="shared" si="39"/>
        <v>0.446990740740741</v>
      </c>
      <c r="J54" s="43">
        <f aca="true" t="shared" si="46" ref="J54:J65">J$52</f>
        <v>0.00266203703703707</v>
      </c>
      <c r="K54" s="11">
        <f aca="true" t="shared" si="47" ref="K54:K64">L53</f>
        <v>0.412268518518519</v>
      </c>
      <c r="L54" s="11">
        <f t="shared" si="40"/>
        <v>0.43383101851851924</v>
      </c>
      <c r="M54" s="43">
        <f aca="true" t="shared" si="48" ref="M54:M65">M$52</f>
        <v>0.00324074074074074</v>
      </c>
      <c r="N54" s="11">
        <f aca="true" t="shared" si="49" ref="N54:N64">O53</f>
        <v>0.3891203703703704</v>
      </c>
      <c r="O54" s="11">
        <f t="shared" si="41"/>
        <v>0.4153703703703704</v>
      </c>
      <c r="P54" s="43">
        <f aca="true" t="shared" si="50" ref="P54:P65">P$52</f>
        <v>0.00364583333333333</v>
      </c>
      <c r="Q54" s="11">
        <f aca="true" t="shared" si="51" ref="Q54:Q64">R53</f>
        <v>0.36354166666666665</v>
      </c>
      <c r="R54" s="11">
        <f t="shared" si="42"/>
        <v>0.3930729166666666</v>
      </c>
    </row>
    <row r="55" spans="1:18" ht="15">
      <c r="A55" s="122">
        <f t="shared" si="43"/>
        <v>41</v>
      </c>
      <c r="B55" s="110" t="s">
        <v>59</v>
      </c>
      <c r="C55" s="125">
        <v>4.1</v>
      </c>
      <c r="D55" s="90" t="s">
        <v>133</v>
      </c>
      <c r="E55" s="77">
        <f>IF(D55&gt;0,C55,0)</f>
        <v>4.1</v>
      </c>
      <c r="F55" s="77"/>
      <c r="G55" s="43">
        <f t="shared" si="44"/>
        <v>0.00231481481481483</v>
      </c>
      <c r="H55" s="11">
        <f t="shared" si="45"/>
        <v>0.446990740740741</v>
      </c>
      <c r="I55" s="11">
        <f t="shared" si="39"/>
        <v>0.4564814814814818</v>
      </c>
      <c r="J55" s="43">
        <f t="shared" si="46"/>
        <v>0.00266203703703707</v>
      </c>
      <c r="K55" s="11">
        <f t="shared" si="47"/>
        <v>0.43383101851851924</v>
      </c>
      <c r="L55" s="11">
        <f t="shared" si="40"/>
        <v>0.4447453703703712</v>
      </c>
      <c r="M55" s="43">
        <f t="shared" si="48"/>
        <v>0.00324074074074074</v>
      </c>
      <c r="N55" s="11">
        <f t="shared" si="49"/>
        <v>0.4153703703703704</v>
      </c>
      <c r="O55" s="11">
        <f t="shared" si="41"/>
        <v>0.42865740740740743</v>
      </c>
      <c r="P55" s="43">
        <f t="shared" si="50"/>
        <v>0.00364583333333333</v>
      </c>
      <c r="Q55" s="11">
        <f t="shared" si="51"/>
        <v>0.3930729166666666</v>
      </c>
      <c r="R55" s="11">
        <f t="shared" si="42"/>
        <v>0.4080208333333333</v>
      </c>
    </row>
    <row r="56" spans="1:18" ht="15">
      <c r="A56" s="122">
        <f t="shared" si="43"/>
        <v>42</v>
      </c>
      <c r="B56" s="110" t="s">
        <v>60</v>
      </c>
      <c r="C56" s="125">
        <v>7.7</v>
      </c>
      <c r="D56" s="90" t="s">
        <v>141</v>
      </c>
      <c r="E56" s="77" t="e">
        <f>IF(#REF!&gt;0,C56,0)</f>
        <v>#REF!</v>
      </c>
      <c r="F56" s="77"/>
      <c r="G56" s="43">
        <f t="shared" si="44"/>
        <v>0.00231481481481483</v>
      </c>
      <c r="H56" s="11">
        <f t="shared" si="45"/>
        <v>0.4564814814814818</v>
      </c>
      <c r="I56" s="11">
        <f t="shared" si="39"/>
        <v>0.47430555555555604</v>
      </c>
      <c r="J56" s="43">
        <f t="shared" si="46"/>
        <v>0.00266203703703707</v>
      </c>
      <c r="K56" s="11">
        <f t="shared" si="47"/>
        <v>0.4447453703703712</v>
      </c>
      <c r="L56" s="11">
        <f t="shared" si="40"/>
        <v>0.4652430555555567</v>
      </c>
      <c r="M56" s="43">
        <f t="shared" si="48"/>
        <v>0.00324074074074074</v>
      </c>
      <c r="N56" s="11">
        <f t="shared" si="49"/>
        <v>0.42865740740740743</v>
      </c>
      <c r="O56" s="11">
        <f t="shared" si="41"/>
        <v>0.45361111111111113</v>
      </c>
      <c r="P56" s="43">
        <f t="shared" si="50"/>
        <v>0.00364583333333333</v>
      </c>
      <c r="Q56" s="11">
        <f t="shared" si="51"/>
        <v>0.4080208333333333</v>
      </c>
      <c r="R56" s="11">
        <f t="shared" si="42"/>
        <v>0.43609374999999995</v>
      </c>
    </row>
    <row r="57" spans="1:18" ht="15">
      <c r="A57" s="122">
        <f t="shared" si="43"/>
        <v>43</v>
      </c>
      <c r="B57" s="108" t="s">
        <v>89</v>
      </c>
      <c r="C57" s="2">
        <v>8.1</v>
      </c>
      <c r="D57" s="90" t="s">
        <v>109</v>
      </c>
      <c r="E57" s="77">
        <f>IF(D62&gt;0,C57,0)</f>
        <v>8.1</v>
      </c>
      <c r="F57" s="77"/>
      <c r="G57" s="43">
        <f t="shared" si="44"/>
        <v>0.00231481481481483</v>
      </c>
      <c r="H57" s="11">
        <f>I56</f>
        <v>0.47430555555555604</v>
      </c>
      <c r="I57" s="11">
        <f t="shared" si="39"/>
        <v>0.49305555555555614</v>
      </c>
      <c r="J57" s="43">
        <f t="shared" si="46"/>
        <v>0.00266203703703707</v>
      </c>
      <c r="K57" s="11">
        <f>L56</f>
        <v>0.4652430555555567</v>
      </c>
      <c r="L57" s="11">
        <f t="shared" si="40"/>
        <v>0.48680555555555693</v>
      </c>
      <c r="M57" s="43">
        <f t="shared" si="48"/>
        <v>0.00324074074074074</v>
      </c>
      <c r="N57" s="11">
        <f>O56</f>
        <v>0.45361111111111113</v>
      </c>
      <c r="O57" s="11">
        <f t="shared" si="41"/>
        <v>0.4798611111111111</v>
      </c>
      <c r="P57" s="43">
        <f t="shared" si="50"/>
        <v>0.00364583333333333</v>
      </c>
      <c r="Q57" s="11">
        <f>R56</f>
        <v>0.43609374999999995</v>
      </c>
      <c r="R57" s="11">
        <f t="shared" si="42"/>
        <v>0.4656249999999999</v>
      </c>
    </row>
    <row r="58" spans="1:18" ht="15">
      <c r="A58" s="122">
        <f t="shared" si="43"/>
        <v>44</v>
      </c>
      <c r="B58" s="123" t="s">
        <v>90</v>
      </c>
      <c r="C58" s="91">
        <v>7.2</v>
      </c>
      <c r="D58" s="90" t="s">
        <v>126</v>
      </c>
      <c r="E58" s="77">
        <f>IF(D58&gt;0,C58,0)</f>
        <v>7.2</v>
      </c>
      <c r="F58" s="77"/>
      <c r="G58" s="43">
        <f t="shared" si="44"/>
        <v>0.00231481481481483</v>
      </c>
      <c r="H58" s="11">
        <f t="shared" si="45"/>
        <v>0.49305555555555614</v>
      </c>
      <c r="I58" s="11">
        <f t="shared" si="39"/>
        <v>0.5097222222222229</v>
      </c>
      <c r="J58" s="43">
        <f t="shared" si="46"/>
        <v>0.00266203703703707</v>
      </c>
      <c r="K58" s="11">
        <f t="shared" si="47"/>
        <v>0.48680555555555693</v>
      </c>
      <c r="L58" s="11">
        <f t="shared" si="40"/>
        <v>0.5059722222222238</v>
      </c>
      <c r="M58" s="43">
        <f t="shared" si="48"/>
        <v>0.00324074074074074</v>
      </c>
      <c r="N58" s="11">
        <f t="shared" si="49"/>
        <v>0.4798611111111111</v>
      </c>
      <c r="O58" s="11">
        <f t="shared" si="41"/>
        <v>0.5031944444444445</v>
      </c>
      <c r="P58" s="43">
        <f t="shared" si="50"/>
        <v>0.00364583333333333</v>
      </c>
      <c r="Q58" s="11">
        <f t="shared" si="51"/>
        <v>0.4656249999999999</v>
      </c>
      <c r="R58" s="11">
        <f t="shared" si="42"/>
        <v>0.4918749999999999</v>
      </c>
    </row>
    <row r="59" spans="1:18" ht="15">
      <c r="A59" s="122">
        <f t="shared" si="43"/>
        <v>45</v>
      </c>
      <c r="B59" s="123" t="s">
        <v>61</v>
      </c>
      <c r="C59" s="91">
        <v>9.2</v>
      </c>
      <c r="D59" s="90" t="s">
        <v>128</v>
      </c>
      <c r="E59" s="77">
        <f>IF(D59&gt;0,C59,0)</f>
        <v>9.2</v>
      </c>
      <c r="F59" s="77"/>
      <c r="G59" s="43">
        <f t="shared" si="44"/>
        <v>0.00231481481481483</v>
      </c>
      <c r="H59" s="11">
        <f t="shared" si="45"/>
        <v>0.5097222222222229</v>
      </c>
      <c r="I59" s="11">
        <f t="shared" si="39"/>
        <v>0.5310185185185193</v>
      </c>
      <c r="J59" s="43">
        <f t="shared" si="46"/>
        <v>0.00266203703703707</v>
      </c>
      <c r="K59" s="11">
        <f t="shared" si="47"/>
        <v>0.5059722222222238</v>
      </c>
      <c r="L59" s="11">
        <f t="shared" si="40"/>
        <v>0.5304629629629649</v>
      </c>
      <c r="M59" s="43">
        <f t="shared" si="48"/>
        <v>0.00324074074074074</v>
      </c>
      <c r="N59" s="11">
        <f t="shared" si="49"/>
        <v>0.5031944444444445</v>
      </c>
      <c r="O59" s="11">
        <f t="shared" si="41"/>
        <v>0.5330092592592593</v>
      </c>
      <c r="P59" s="43">
        <f t="shared" si="50"/>
        <v>0.00364583333333333</v>
      </c>
      <c r="Q59" s="11">
        <f t="shared" si="51"/>
        <v>0.4918749999999999</v>
      </c>
      <c r="R59" s="11">
        <f t="shared" si="42"/>
        <v>0.5254166666666665</v>
      </c>
    </row>
    <row r="60" spans="1:18" ht="15">
      <c r="A60" s="122">
        <f t="shared" si="43"/>
        <v>46</v>
      </c>
      <c r="B60" s="123" t="s">
        <v>62</v>
      </c>
      <c r="C60" s="92">
        <v>6.7</v>
      </c>
      <c r="D60" s="90" t="s">
        <v>134</v>
      </c>
      <c r="E60" s="77">
        <f>IF(D60&gt;0,C60,0)</f>
        <v>6.7</v>
      </c>
      <c r="F60" s="77"/>
      <c r="G60" s="43">
        <f t="shared" si="44"/>
        <v>0.00231481481481483</v>
      </c>
      <c r="H60" s="11">
        <f t="shared" si="45"/>
        <v>0.5310185185185193</v>
      </c>
      <c r="I60" s="11">
        <f t="shared" si="39"/>
        <v>0.5465277777777787</v>
      </c>
      <c r="J60" s="43">
        <f t="shared" si="46"/>
        <v>0.00266203703703707</v>
      </c>
      <c r="K60" s="11">
        <f t="shared" si="47"/>
        <v>0.5304629629629649</v>
      </c>
      <c r="L60" s="11">
        <f t="shared" si="40"/>
        <v>0.5482986111111133</v>
      </c>
      <c r="M60" s="43">
        <f t="shared" si="48"/>
        <v>0.00324074074074074</v>
      </c>
      <c r="N60" s="11">
        <f t="shared" si="49"/>
        <v>0.5330092592592593</v>
      </c>
      <c r="O60" s="11">
        <f t="shared" si="41"/>
        <v>0.5547222222222223</v>
      </c>
      <c r="P60" s="43">
        <f t="shared" si="50"/>
        <v>0.00364583333333333</v>
      </c>
      <c r="Q60" s="11">
        <f t="shared" si="51"/>
        <v>0.5254166666666665</v>
      </c>
      <c r="R60" s="11">
        <f t="shared" si="42"/>
        <v>0.5498437499999999</v>
      </c>
    </row>
    <row r="61" spans="1:18" ht="15">
      <c r="A61" s="122">
        <f t="shared" si="43"/>
        <v>47</v>
      </c>
      <c r="B61" s="123" t="s">
        <v>63</v>
      </c>
      <c r="C61" s="91">
        <v>8.7</v>
      </c>
      <c r="D61" s="90" t="s">
        <v>135</v>
      </c>
      <c r="E61" s="77" t="e">
        <f>IF(#REF!&gt;0,C61,0)</f>
        <v>#REF!</v>
      </c>
      <c r="F61" s="77"/>
      <c r="G61" s="43">
        <f t="shared" si="44"/>
        <v>0.00231481481481483</v>
      </c>
      <c r="H61" s="11">
        <f>I60</f>
        <v>0.5465277777777787</v>
      </c>
      <c r="I61" s="11">
        <f t="shared" si="39"/>
        <v>0.5666666666666678</v>
      </c>
      <c r="J61" s="43">
        <f t="shared" si="46"/>
        <v>0.00266203703703707</v>
      </c>
      <c r="K61" s="11">
        <f>L60</f>
        <v>0.5482986111111133</v>
      </c>
      <c r="L61" s="11">
        <f t="shared" si="40"/>
        <v>0.5714583333333358</v>
      </c>
      <c r="M61" s="43">
        <f t="shared" si="48"/>
        <v>0.00324074074074074</v>
      </c>
      <c r="N61" s="11">
        <f>O60</f>
        <v>0.5547222222222223</v>
      </c>
      <c r="O61" s="11">
        <f t="shared" si="41"/>
        <v>0.5829166666666667</v>
      </c>
      <c r="P61" s="43">
        <f t="shared" si="50"/>
        <v>0.00364583333333333</v>
      </c>
      <c r="Q61" s="11">
        <f>R60</f>
        <v>0.5498437499999999</v>
      </c>
      <c r="R61" s="11">
        <f t="shared" si="42"/>
        <v>0.5815624999999999</v>
      </c>
    </row>
    <row r="62" spans="1:18" ht="15">
      <c r="A62" s="122">
        <f t="shared" si="43"/>
        <v>48</v>
      </c>
      <c r="B62" s="123" t="s">
        <v>64</v>
      </c>
      <c r="C62" s="91">
        <v>10.7</v>
      </c>
      <c r="D62" s="90" t="s">
        <v>136</v>
      </c>
      <c r="E62" s="77" t="e">
        <f>IF(#REF!&gt;0,C62,0)</f>
        <v>#REF!</v>
      </c>
      <c r="F62" s="77"/>
      <c r="G62" s="43">
        <f t="shared" si="44"/>
        <v>0.00231481481481483</v>
      </c>
      <c r="H62" s="11">
        <f t="shared" si="45"/>
        <v>0.5666666666666678</v>
      </c>
      <c r="I62" s="11">
        <f t="shared" si="39"/>
        <v>0.5914351851851865</v>
      </c>
      <c r="J62" s="43">
        <f t="shared" si="46"/>
        <v>0.00266203703703707</v>
      </c>
      <c r="K62" s="11">
        <f t="shared" si="47"/>
        <v>0.5714583333333358</v>
      </c>
      <c r="L62" s="11">
        <f t="shared" si="40"/>
        <v>0.5999421296296324</v>
      </c>
      <c r="M62" s="43">
        <f t="shared" si="48"/>
        <v>0.00324074074074074</v>
      </c>
      <c r="N62" s="11">
        <f t="shared" si="49"/>
        <v>0.5829166666666667</v>
      </c>
      <c r="O62" s="11">
        <f t="shared" si="41"/>
        <v>0.6175925925925927</v>
      </c>
      <c r="P62" s="43">
        <f t="shared" si="50"/>
        <v>0.00364583333333333</v>
      </c>
      <c r="Q62" s="11">
        <f t="shared" si="51"/>
        <v>0.5815624999999999</v>
      </c>
      <c r="R62" s="11">
        <f t="shared" si="42"/>
        <v>0.6205729166666665</v>
      </c>
    </row>
    <row r="63" spans="1:18" ht="15">
      <c r="A63" s="122">
        <f t="shared" si="43"/>
        <v>49</v>
      </c>
      <c r="B63" s="123" t="s">
        <v>65</v>
      </c>
      <c r="C63" s="91">
        <v>6.5</v>
      </c>
      <c r="D63" s="90" t="s">
        <v>137</v>
      </c>
      <c r="E63" s="77">
        <f>IF(D63&gt;0,C63,0)</f>
        <v>6.5</v>
      </c>
      <c r="F63" s="77"/>
      <c r="G63" s="43">
        <f t="shared" si="44"/>
        <v>0.00231481481481483</v>
      </c>
      <c r="H63" s="11">
        <f t="shared" si="45"/>
        <v>0.5914351851851865</v>
      </c>
      <c r="I63" s="11">
        <f t="shared" si="39"/>
        <v>0.6064814814814828</v>
      </c>
      <c r="J63" s="43">
        <f t="shared" si="46"/>
        <v>0.00266203703703707</v>
      </c>
      <c r="K63" s="11">
        <f t="shared" si="47"/>
        <v>0.5999421296296324</v>
      </c>
      <c r="L63" s="11">
        <f t="shared" si="40"/>
        <v>0.6172453703703734</v>
      </c>
      <c r="M63" s="43">
        <f t="shared" si="48"/>
        <v>0.00324074074074074</v>
      </c>
      <c r="N63" s="11">
        <f t="shared" si="49"/>
        <v>0.6175925925925927</v>
      </c>
      <c r="O63" s="11">
        <f t="shared" si="41"/>
        <v>0.6386574074074075</v>
      </c>
      <c r="P63" s="43">
        <f t="shared" si="50"/>
        <v>0.00364583333333333</v>
      </c>
      <c r="Q63" s="11">
        <f t="shared" si="51"/>
        <v>0.6205729166666665</v>
      </c>
      <c r="R63" s="11">
        <f t="shared" si="42"/>
        <v>0.6442708333333331</v>
      </c>
    </row>
    <row r="64" spans="1:18" ht="15">
      <c r="A64" s="122">
        <f t="shared" si="43"/>
        <v>50</v>
      </c>
      <c r="B64" s="123" t="s">
        <v>66</v>
      </c>
      <c r="C64" s="91">
        <v>6.8</v>
      </c>
      <c r="D64" s="90" t="s">
        <v>138</v>
      </c>
      <c r="E64" s="77">
        <f>IF(D64&gt;0,C64,0)</f>
        <v>6.8</v>
      </c>
      <c r="F64" s="77"/>
      <c r="G64" s="43">
        <f t="shared" si="44"/>
        <v>0.00231481481481483</v>
      </c>
      <c r="H64" s="11">
        <f t="shared" si="45"/>
        <v>0.6064814814814828</v>
      </c>
      <c r="I64" s="11">
        <f t="shared" si="39"/>
        <v>0.6222222222222237</v>
      </c>
      <c r="J64" s="43">
        <f t="shared" si="46"/>
        <v>0.00266203703703707</v>
      </c>
      <c r="K64" s="11">
        <f t="shared" si="47"/>
        <v>0.6172453703703734</v>
      </c>
      <c r="L64" s="11">
        <f t="shared" si="40"/>
        <v>0.6353472222222255</v>
      </c>
      <c r="M64" s="43">
        <f t="shared" si="48"/>
        <v>0.00324074074074074</v>
      </c>
      <c r="N64" s="11">
        <f t="shared" si="49"/>
        <v>0.6386574074074075</v>
      </c>
      <c r="O64" s="11">
        <f t="shared" si="41"/>
        <v>0.6606944444444446</v>
      </c>
      <c r="P64" s="43">
        <f t="shared" si="50"/>
        <v>0.00364583333333333</v>
      </c>
      <c r="Q64" s="11">
        <f t="shared" si="51"/>
        <v>0.6442708333333331</v>
      </c>
      <c r="R64" s="11">
        <f t="shared" si="42"/>
        <v>0.6690624999999998</v>
      </c>
    </row>
    <row r="65" spans="1:18" ht="15">
      <c r="A65" s="122">
        <f t="shared" si="43"/>
        <v>51</v>
      </c>
      <c r="B65" s="123" t="s">
        <v>67</v>
      </c>
      <c r="C65" s="91">
        <v>3.6</v>
      </c>
      <c r="D65" s="90" t="s">
        <v>139</v>
      </c>
      <c r="E65" s="77"/>
      <c r="F65" s="77"/>
      <c r="G65" s="43">
        <f t="shared" si="44"/>
        <v>0.00231481481481483</v>
      </c>
      <c r="H65" s="11">
        <f>I64</f>
        <v>0.6222222222222237</v>
      </c>
      <c r="I65" s="11">
        <f t="shared" si="39"/>
        <v>0.6305555555555571</v>
      </c>
      <c r="J65" s="43">
        <f t="shared" si="46"/>
        <v>0.00266203703703707</v>
      </c>
      <c r="K65" s="11">
        <f>L64</f>
        <v>0.6353472222222255</v>
      </c>
      <c r="L65" s="11">
        <f t="shared" si="40"/>
        <v>0.644930555555559</v>
      </c>
      <c r="M65" s="43">
        <f t="shared" si="48"/>
        <v>0.00324074074074074</v>
      </c>
      <c r="N65" s="11">
        <f>O64</f>
        <v>0.6606944444444446</v>
      </c>
      <c r="O65" s="11">
        <f t="shared" si="41"/>
        <v>0.6723611111111113</v>
      </c>
      <c r="P65" s="43">
        <f t="shared" si="50"/>
        <v>0.00364583333333333</v>
      </c>
      <c r="Q65" s="11">
        <f>R64</f>
        <v>0.6690624999999998</v>
      </c>
      <c r="R65" s="11">
        <f t="shared" si="42"/>
        <v>0.6821874999999997</v>
      </c>
    </row>
    <row r="66" spans="1:18" s="33" customFormat="1" ht="13.5">
      <c r="A66" s="12" t="s">
        <v>1</v>
      </c>
      <c r="B66" s="16" t="s">
        <v>68</v>
      </c>
      <c r="C66" s="93">
        <f>SUM(C52:C65)</f>
        <v>101.4</v>
      </c>
      <c r="D66" s="58"/>
      <c r="E66" s="58"/>
      <c r="F66" s="55"/>
      <c r="G66" s="59">
        <f>(I66-H52)/$C66</f>
        <v>0.00231481481481483</v>
      </c>
      <c r="H66" s="60"/>
      <c r="I66" s="15">
        <f>I65</f>
        <v>0.6305555555555571</v>
      </c>
      <c r="J66" s="59">
        <f>(L66-K52)/$C66</f>
        <v>0.002662037037037071</v>
      </c>
      <c r="K66" s="60"/>
      <c r="L66" s="15">
        <f>L65</f>
        <v>0.644930555555559</v>
      </c>
      <c r="M66" s="59">
        <f>(O66-N52)/$C66</f>
        <v>0.0032407407407407424</v>
      </c>
      <c r="N66" s="60"/>
      <c r="O66" s="15">
        <f>O65</f>
        <v>0.6723611111111113</v>
      </c>
      <c r="P66" s="59">
        <f>(R66-Q52)/$C66</f>
        <v>0.0036458333333333304</v>
      </c>
      <c r="Q66" s="60"/>
      <c r="R66" s="15">
        <f>R65</f>
        <v>0.6821874999999997</v>
      </c>
    </row>
    <row r="67" spans="1:18" ht="13.5">
      <c r="A67" s="114"/>
      <c r="B67" s="16"/>
      <c r="C67" s="13"/>
      <c r="D67" s="58"/>
      <c r="E67" s="58"/>
      <c r="F67" s="55"/>
      <c r="G67" s="61">
        <f>SUMPRODUCT(G52:G65,$C52:$C65)</f>
        <v>0.23472222222222372</v>
      </c>
      <c r="H67" s="62"/>
      <c r="I67" s="63"/>
      <c r="J67" s="61">
        <f>SUMPRODUCT(J52:J65,$C52:$C65)</f>
        <v>0.2699305555555589</v>
      </c>
      <c r="K67" s="62"/>
      <c r="L67" s="63"/>
      <c r="M67" s="61">
        <f>SUMPRODUCT(M52:M65,$C52:$C65)</f>
        <v>0.32861111111111097</v>
      </c>
      <c r="N67" s="62"/>
      <c r="O67" s="63"/>
      <c r="P67" s="61">
        <f>SUMPRODUCT(P52:P65,$C52:$C65)</f>
        <v>0.36968749999999967</v>
      </c>
      <c r="Q67" s="62"/>
      <c r="R67" s="9"/>
    </row>
    <row r="68" spans="1:18" s="5" customFormat="1" ht="15">
      <c r="A68" s="12" t="s">
        <v>1</v>
      </c>
      <c r="B68" s="16" t="s">
        <v>2</v>
      </c>
      <c r="C68" s="64">
        <f>C66+C50+C38+C26</f>
        <v>336.8</v>
      </c>
      <c r="D68" s="58"/>
      <c r="E68" s="58"/>
      <c r="F68" s="55"/>
      <c r="G68" s="59">
        <f>((I66-H52)+(I50-H40)+(I38-H28)+(I25-H8))/$C68</f>
        <v>0.0023148148148148294</v>
      </c>
      <c r="H68" s="62"/>
      <c r="I68" s="63"/>
      <c r="J68" s="59">
        <f>((L66-K52)+(L50-K40)+(L38-K28)+(L25-K8))/$C68</f>
        <v>0.002651143386557609</v>
      </c>
      <c r="K68" s="62"/>
      <c r="L68" s="63"/>
      <c r="M68" s="59">
        <f>((O66-N52)+(O50-N40)+(O38-N28)+(O25-N8))/$C68</f>
        <v>0.0032407407407407415</v>
      </c>
      <c r="N68" s="62"/>
      <c r="O68" s="63"/>
      <c r="P68" s="59">
        <f>((R66-Q52)+(R50-Q40)+(R38-Q28)+(R25-Q8))/$C68</f>
        <v>0.0036458333333333295</v>
      </c>
      <c r="Q68" s="62"/>
      <c r="R68" s="9"/>
    </row>
    <row r="69" spans="6:16" ht="13.5">
      <c r="F69" s="55"/>
      <c r="G69" s="56">
        <f>G67+G51+G39+G27</f>
        <v>0.7796296296296346</v>
      </c>
      <c r="J69" s="57">
        <f>J67+J51+J39+J27</f>
        <v>0.892905092592603</v>
      </c>
      <c r="M69" s="57">
        <f>M67+M51+M39+M27</f>
        <v>1.0914814814814813</v>
      </c>
      <c r="P69" s="57">
        <f>P67+P51+P39+P27</f>
        <v>1.2279166666666654</v>
      </c>
    </row>
    <row r="70" ht="15">
      <c r="B70" s="6"/>
    </row>
    <row r="71" spans="7:16" ht="12.75">
      <c r="G71" s="7"/>
      <c r="J71" s="7"/>
      <c r="M71" s="7"/>
      <c r="P71" s="7"/>
    </row>
    <row r="73" spans="7:16" ht="15">
      <c r="G73" s="8"/>
      <c r="J73" s="8"/>
      <c r="M73" s="8"/>
      <c r="P73" s="8"/>
    </row>
  </sheetData>
  <sheetProtection/>
  <mergeCells count="6">
    <mergeCell ref="A6:A7"/>
    <mergeCell ref="B6:B7"/>
    <mergeCell ref="A1:A3"/>
    <mergeCell ref="F1:Q1"/>
    <mergeCell ref="F2:Q2"/>
    <mergeCell ref="D1:E1"/>
  </mergeCells>
  <dataValidations count="4">
    <dataValidation type="list" allowBlank="1" showInputMessage="1" showErrorMessage="1" sqref="H8 Q8 N8 K8">
      <formula1>_dag1</formula1>
    </dataValidation>
    <dataValidation type="list" allowBlank="1" showInputMessage="1" showErrorMessage="1" prompt="starttid dag 4" sqref="H52 Q52 N52 K52">
      <formula1>_dag4</formula1>
    </dataValidation>
    <dataValidation type="list" allowBlank="1" showInputMessage="1" showErrorMessage="1" sqref="H28 Q28 N28 K28 H40 Q40 N40 K40">
      <formula1>Start_Dag2</formula1>
    </dataValidation>
    <dataValidation type="list" allowBlank="1" showInputMessage="1" showErrorMessage="1" sqref="G40:G49 P52:P65 M8:M25 P28:P37 M40:M49 M52:M65 J8:J25 M28:M37 J40:J49 J52:J65 G8:G25 J28:J37 P8:P25 G52:G65 G28:G37 P40:P49">
      <formula1>Etappetider</formula1>
    </dataValidation>
  </dataValidations>
  <printOptions/>
  <pageMargins left="0.17" right="0.15748031496062992" top="0.4" bottom="0.2755905511811024" header="0.15748031496062992" footer="0.15748031496062992"/>
  <pageSetup horizontalDpi="1200" verticalDpi="12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140625" style="0" customWidth="1"/>
    <col min="2" max="2" width="15.421875" style="0" bestFit="1" customWidth="1"/>
  </cols>
  <sheetData>
    <row r="1" spans="1:12" ht="15" thickBot="1">
      <c r="A1" t="s">
        <v>9</v>
      </c>
      <c r="B1" s="30" t="s">
        <v>10</v>
      </c>
      <c r="C1" s="30" t="s">
        <v>11</v>
      </c>
      <c r="D1" s="30" t="s">
        <v>12</v>
      </c>
      <c r="E1" s="30" t="s">
        <v>13</v>
      </c>
      <c r="H1" s="116" t="s">
        <v>74</v>
      </c>
      <c r="I1" s="117"/>
      <c r="J1" s="117"/>
      <c r="K1" s="117"/>
      <c r="L1" s="117"/>
    </row>
    <row r="2" spans="1:12" ht="15" thickBot="1">
      <c r="A2" s="28">
        <v>0.001736111111111111</v>
      </c>
      <c r="B2" s="1">
        <v>0.3125</v>
      </c>
      <c r="C2" s="1">
        <v>0.3958333333333333</v>
      </c>
      <c r="D2" s="1">
        <v>0.3958333333333333</v>
      </c>
      <c r="E2" s="1">
        <v>0.3125</v>
      </c>
      <c r="F2" s="30" t="s">
        <v>71</v>
      </c>
      <c r="H2" s="118"/>
      <c r="I2" s="119" t="s">
        <v>75</v>
      </c>
      <c r="J2" s="119" t="s">
        <v>76</v>
      </c>
      <c r="K2" s="119" t="s">
        <v>77</v>
      </c>
      <c r="L2" s="119" t="s">
        <v>78</v>
      </c>
    </row>
    <row r="3" spans="1:12" ht="15" thickBot="1">
      <c r="A3" s="28">
        <v>0.0019097222222222222</v>
      </c>
      <c r="B3" s="1">
        <v>0.34375</v>
      </c>
      <c r="C3" s="1">
        <v>0.4270833333333333</v>
      </c>
      <c r="D3" s="1">
        <v>0.4270833333333333</v>
      </c>
      <c r="E3" s="1">
        <v>0.34375</v>
      </c>
      <c r="F3" t="s">
        <v>72</v>
      </c>
      <c r="H3" s="120" t="s">
        <v>79</v>
      </c>
      <c r="I3" s="121">
        <v>0.2916666666666667</v>
      </c>
      <c r="J3" s="121">
        <v>0.375</v>
      </c>
      <c r="K3" s="121">
        <v>0.375</v>
      </c>
      <c r="L3" s="121">
        <v>0.2916666666666667</v>
      </c>
    </row>
    <row r="4" spans="1:12" ht="15" thickBot="1">
      <c r="A4" s="28">
        <v>0.00208333333333333</v>
      </c>
      <c r="B4" s="1">
        <v>0.375</v>
      </c>
      <c r="C4" s="1">
        <v>0.4583333333333333</v>
      </c>
      <c r="D4" s="1">
        <v>0.4583333333333333</v>
      </c>
      <c r="E4" s="1">
        <v>0.375</v>
      </c>
      <c r="F4" s="30" t="s">
        <v>80</v>
      </c>
      <c r="H4" s="120" t="s">
        <v>71</v>
      </c>
      <c r="I4" s="121">
        <v>0.3125</v>
      </c>
      <c r="J4" s="121">
        <v>0.3958333333333333</v>
      </c>
      <c r="K4" s="121">
        <v>0.3958333333333333</v>
      </c>
      <c r="L4" s="121">
        <v>0.3125</v>
      </c>
    </row>
    <row r="5" spans="1:12" ht="15" thickBot="1">
      <c r="A5" s="28">
        <v>0.0021412037037037038</v>
      </c>
      <c r="B5" s="1">
        <v>0.3958333333333333</v>
      </c>
      <c r="C5" s="1">
        <v>0.4791666666666667</v>
      </c>
      <c r="D5" s="1">
        <v>0.4791666666666667</v>
      </c>
      <c r="E5" s="1">
        <v>0.3958333333333333</v>
      </c>
      <c r="F5" t="s">
        <v>73</v>
      </c>
      <c r="H5" s="120" t="s">
        <v>72</v>
      </c>
      <c r="I5" s="121">
        <v>0.34375</v>
      </c>
      <c r="J5" s="121">
        <v>0.4270833333333333</v>
      </c>
      <c r="K5" s="121">
        <v>0.4270833333333333</v>
      </c>
      <c r="L5" s="121">
        <v>0.34375</v>
      </c>
    </row>
    <row r="6" spans="1:12" ht="15" thickBot="1">
      <c r="A6" s="28">
        <v>0.00219907407407408</v>
      </c>
      <c r="B6" s="1"/>
      <c r="C6" s="1"/>
      <c r="D6" s="1"/>
      <c r="E6" s="1"/>
      <c r="H6" s="120" t="s">
        <v>80</v>
      </c>
      <c r="I6" s="121">
        <v>0.375</v>
      </c>
      <c r="J6" s="121">
        <v>0.4583333333333333</v>
      </c>
      <c r="K6" s="121">
        <v>0.4583333333333333</v>
      </c>
      <c r="L6" s="121">
        <v>0.375</v>
      </c>
    </row>
    <row r="7" spans="1:12" ht="15" thickBot="1">
      <c r="A7" s="28">
        <v>0.00225694444444445</v>
      </c>
      <c r="H7" s="120" t="s">
        <v>73</v>
      </c>
      <c r="I7" s="121">
        <v>0.3958333333333333</v>
      </c>
      <c r="J7" s="121">
        <v>0.4791666666666667</v>
      </c>
      <c r="K7" s="121">
        <v>0.4791666666666667</v>
      </c>
      <c r="L7" s="121">
        <v>0.3958333333333333</v>
      </c>
    </row>
    <row r="8" ht="12">
      <c r="A8" s="28">
        <v>0.00231481481481483</v>
      </c>
    </row>
    <row r="9" ht="12">
      <c r="A9" s="28">
        <v>0.0023726851851852</v>
      </c>
    </row>
    <row r="10" ht="12">
      <c r="A10" s="28">
        <v>0.00243055555555557</v>
      </c>
    </row>
    <row r="11" ht="12">
      <c r="A11" s="28">
        <v>0.00248842592592595</v>
      </c>
    </row>
    <row r="12" ht="12">
      <c r="A12" s="28">
        <v>0.00254629629629632</v>
      </c>
    </row>
    <row r="13" ht="12">
      <c r="A13" s="28">
        <v>0.00260416666666669</v>
      </c>
    </row>
    <row r="14" ht="12">
      <c r="A14" s="28">
        <v>0.00266203703703707</v>
      </c>
    </row>
    <row r="15" ht="12">
      <c r="A15" s="28">
        <v>0.00271990740740744</v>
      </c>
    </row>
    <row r="16" ht="12">
      <c r="A16" s="28">
        <v>0.002777777777777778</v>
      </c>
    </row>
    <row r="17" ht="12">
      <c r="A17" s="28">
        <v>0.002835648148148148</v>
      </c>
    </row>
    <row r="18" ht="12">
      <c r="A18" s="28">
        <v>0.00289351851851852</v>
      </c>
    </row>
    <row r="19" ht="12">
      <c r="A19" s="28">
        <v>0.00295138888888889</v>
      </c>
    </row>
    <row r="20" ht="12">
      <c r="A20" s="28">
        <v>0.00300925925925926</v>
      </c>
    </row>
    <row r="21" ht="12">
      <c r="A21" s="28">
        <v>0.00306712962962963</v>
      </c>
    </row>
    <row r="22" ht="12">
      <c r="A22" s="28">
        <v>0.003125</v>
      </c>
    </row>
    <row r="23" ht="12">
      <c r="A23" s="28">
        <v>0.00318287037037037</v>
      </c>
    </row>
    <row r="24" ht="12">
      <c r="A24" s="28">
        <v>0.00324074074074074</v>
      </c>
    </row>
    <row r="25" ht="12">
      <c r="A25" s="28">
        <v>0.00329861111111111</v>
      </c>
    </row>
    <row r="26" ht="12">
      <c r="A26" s="28">
        <v>0.00335648148148148</v>
      </c>
    </row>
    <row r="27" ht="12">
      <c r="A27" s="28">
        <v>0.00341435185185185</v>
      </c>
    </row>
    <row r="28" ht="12">
      <c r="A28" s="28">
        <v>0.00347222222222222</v>
      </c>
    </row>
    <row r="29" ht="12">
      <c r="A29" s="28">
        <v>0.00364583333333333</v>
      </c>
    </row>
    <row r="30" ht="12">
      <c r="A30" s="28">
        <v>0.00381944444444444</v>
      </c>
    </row>
    <row r="31" ht="12">
      <c r="A31" s="28">
        <v>0.00399305555555556</v>
      </c>
    </row>
    <row r="32" ht="12">
      <c r="A32" s="28">
        <v>0.00416666666666667</v>
      </c>
    </row>
    <row r="33" ht="12">
      <c r="A33" s="28">
        <v>0.00434027777777778</v>
      </c>
    </row>
    <row r="34" ht="12">
      <c r="A34" s="28">
        <v>0.00451388888888889</v>
      </c>
    </row>
    <row r="35" ht="12">
      <c r="A35" s="28">
        <v>0.0046875</v>
      </c>
    </row>
    <row r="36" ht="12">
      <c r="A36" s="28">
        <v>0.00486111111111111</v>
      </c>
    </row>
    <row r="37" ht="12">
      <c r="A37" s="28">
        <v>0.00503472222222222</v>
      </c>
    </row>
    <row r="38" ht="12">
      <c r="A38" s="28">
        <v>0.00520833333333333</v>
      </c>
    </row>
    <row r="39" ht="12">
      <c r="A39" s="28">
        <v>0.00538194444444444</v>
      </c>
    </row>
    <row r="40" ht="12">
      <c r="A40" s="28">
        <v>0.00555555555555556</v>
      </c>
    </row>
    <row r="41" ht="12">
      <c r="A41" s="28">
        <v>0.00572916666666667</v>
      </c>
    </row>
    <row r="42" ht="12">
      <c r="A42" s="28">
        <v>0.00590277777777778</v>
      </c>
    </row>
    <row r="43" ht="12">
      <c r="A43" s="28">
        <v>0.00607638888888889</v>
      </c>
    </row>
    <row r="44" ht="12">
      <c r="A44" s="28">
        <v>0.00625</v>
      </c>
    </row>
    <row r="45" ht="12">
      <c r="A45" s="28">
        <v>0.00642361111111111</v>
      </c>
    </row>
    <row r="46" ht="12">
      <c r="A46" s="28">
        <v>0.00659722222222222</v>
      </c>
    </row>
    <row r="47" ht="12">
      <c r="A47" s="28">
        <v>0.00677083333333333</v>
      </c>
    </row>
    <row r="48" ht="12">
      <c r="A48" s="28">
        <v>0.00694444444444444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Innherred Samkommune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olu</dc:creator>
  <cp:keywords/>
  <dc:description/>
  <cp:lastModifiedBy>Arnhild F. Fagerholt</cp:lastModifiedBy>
  <cp:lastPrinted>2016-06-16T09:00:59Z</cp:lastPrinted>
  <dcterms:created xsi:type="dcterms:W3CDTF">2008-02-25T14:03:20Z</dcterms:created>
  <dcterms:modified xsi:type="dcterms:W3CDTF">2016-06-26T20:48:19Z</dcterms:modified>
  <cp:category/>
  <cp:version/>
  <cp:contentType/>
  <cp:contentStatus/>
</cp:coreProperties>
</file>