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640" activeTab="0"/>
  </bookViews>
  <sheets>
    <sheet name="Tidtabell samlet" sheetId="1" r:id="rId1"/>
    <sheet name="Tidsestimat" sheetId="2" r:id="rId2"/>
    <sheet name="Admin" sheetId="3" r:id="rId3"/>
    <sheet name="Sheet1" sheetId="4" r:id="rId4"/>
  </sheets>
  <definedNames>
    <definedName name="_dag1">'Admin'!$B$2:$B$5</definedName>
    <definedName name="_dag4">'Admin'!$E$2:$E$5</definedName>
    <definedName name="Etappetider">'Admin'!$A$2:$A$48</definedName>
    <definedName name="Start_Dag1">'Admin'!$B$2:$B$4</definedName>
    <definedName name="Start_Dag2">'Admin'!$C$2:$C$4</definedName>
    <definedName name="Start_Dag3">'Admin'!$D$2:$D$4</definedName>
    <definedName name="Start_Dag4">'Admin'!$E$2:$E$4</definedName>
    <definedName name="Starttidspunkt_dag_1">'Admin'!$B$2:$B$5</definedName>
    <definedName name="_xlnm.Print_Titles" localSheetId="1">'Tidsestimat'!$1:$5</definedName>
  </definedNames>
  <calcPr fullCalcOnLoad="1"/>
</workbook>
</file>

<file path=xl/sharedStrings.xml><?xml version="1.0" encoding="utf-8"?>
<sst xmlns="http://schemas.openxmlformats.org/spreadsheetml/2006/main" count="311" uniqueCount="215">
  <si>
    <t>Navn på løper</t>
  </si>
  <si>
    <t>Sum</t>
  </si>
  <si>
    <t>Total lengde</t>
  </si>
  <si>
    <t>Estimert klokkeslett</t>
  </si>
  <si>
    <t>Start</t>
  </si>
  <si>
    <t>Slutt</t>
  </si>
  <si>
    <t>Estimert
hastighet</t>
  </si>
  <si>
    <t>[min/km]</t>
  </si>
  <si>
    <t>Etappe
nr.</t>
  </si>
  <si>
    <t>Lengde
m/deling</t>
  </si>
  <si>
    <t>[km]</t>
  </si>
  <si>
    <t>Etappe</t>
  </si>
  <si>
    <t>Telefonnr</t>
  </si>
  <si>
    <t>Lagleder:</t>
  </si>
  <si>
    <t>Lagnavn:</t>
  </si>
  <si>
    <t>Etappetider</t>
  </si>
  <si>
    <t>Start_Dag1</t>
  </si>
  <si>
    <t>Start_Dag2</t>
  </si>
  <si>
    <t>Start_Dag3</t>
  </si>
  <si>
    <t>Start_Dag4</t>
  </si>
  <si>
    <t>Total tid (dag 4)</t>
  </si>
  <si>
    <t>Gj.snittshastighet (dag 4)</t>
  </si>
  <si>
    <t>Gj.snittshastighet (dag 3)</t>
  </si>
  <si>
    <t>Total tid (dag 3)</t>
  </si>
  <si>
    <t>Total tid (dag 2)</t>
  </si>
  <si>
    <t>Gj.snittshastighet (dag 2)</t>
  </si>
  <si>
    <t>Total tid (dag 1)</t>
  </si>
  <si>
    <t>Gj.snittshastighet (dag 1)</t>
  </si>
  <si>
    <t>Gj.snittshastighet (totalt)</t>
  </si>
  <si>
    <t>Total tid (totalt</t>
  </si>
  <si>
    <t>For å velge individuell etappehastighet, trykker du
først i den respektive ruten, og deretter på pilen som dukker opp til høyre for ruten og velger hastighet.</t>
  </si>
  <si>
    <t>Trondheim - Lade</t>
  </si>
  <si>
    <t>Lade - Ranheim</t>
  </si>
  <si>
    <t>Hommelvik - Gevingåsen</t>
  </si>
  <si>
    <t>Gevingåsen - Stjørdal</t>
  </si>
  <si>
    <t>Stjørdal - Framnes</t>
  </si>
  <si>
    <t>Framnes - Steinvikholmen</t>
  </si>
  <si>
    <t>Steinvikholmen - Fættenfjord</t>
  </si>
  <si>
    <t xml:space="preserve">Fættenfjord-Åsenfjord </t>
  </si>
  <si>
    <t>Åsenfjord-Åsen</t>
  </si>
  <si>
    <t>Åsen - Ronglan</t>
  </si>
  <si>
    <t>Ronglan - Skogn</t>
  </si>
  <si>
    <t>Skogn - Levanger</t>
  </si>
  <si>
    <t>Levanger - Mule</t>
  </si>
  <si>
    <t>Mule - Verdal</t>
  </si>
  <si>
    <t>Verdalsøra - Stiklestad</t>
  </si>
  <si>
    <t>Østnesbakkene - inndal</t>
  </si>
  <si>
    <t>Inndal - Vaterholmen</t>
  </si>
  <si>
    <t>Vaterholmen - Sul</t>
  </si>
  <si>
    <t>Sul - Olavsbrua</t>
  </si>
  <si>
    <t>Olavsbrua - Sandvika</t>
  </si>
  <si>
    <t>Sandvika - Kalfjället</t>
  </si>
  <si>
    <t>Kalfjället - Skalstugan</t>
  </si>
  <si>
    <t>Skalstugan - Saxvallen</t>
  </si>
  <si>
    <t>Stalltjärnsgropen - Bodsjöbrenna</t>
  </si>
  <si>
    <t>Bodsjöbrenna - Tännforsen</t>
  </si>
  <si>
    <t>Duved- Åre</t>
  </si>
  <si>
    <t>Åre Såå</t>
  </si>
  <si>
    <t>Såå- Undersåkers by</t>
  </si>
  <si>
    <t>Undersåker by - Undersåker krk</t>
  </si>
  <si>
    <t>Undersåker krk - Järpen</t>
  </si>
  <si>
    <t>Järpen - Mörsil</t>
  </si>
  <si>
    <t>Mørsil - Andersbøle-</t>
  </si>
  <si>
    <t xml:space="preserve"> Andersbøle–Bleckåsen </t>
  </si>
  <si>
    <t xml:space="preserve">  Bleckåsen – Slåtte</t>
  </si>
  <si>
    <t>Slåtte  –  Wången</t>
  </si>
  <si>
    <t xml:space="preserve">  Wången – Gløsa</t>
  </si>
  <si>
    <t>Gløsa -  Valne</t>
  </si>
  <si>
    <t>Valne - Nälden</t>
  </si>
  <si>
    <t xml:space="preserve"> Nälden - Västerkälen</t>
  </si>
  <si>
    <t xml:space="preserve"> Västerkälen - Krokom</t>
  </si>
  <si>
    <t>Krokom -Grönängen</t>
  </si>
  <si>
    <t xml:space="preserve"> Grönängen - Ås</t>
  </si>
  <si>
    <t>Ås- Byskogen</t>
  </si>
  <si>
    <t>Byskogen -   Østersund</t>
  </si>
  <si>
    <t>Saxvallen - Moan</t>
  </si>
  <si>
    <t>Moan - Stalltjernsgropen</t>
  </si>
  <si>
    <t>Ranheim - Vikhammer</t>
  </si>
  <si>
    <t>Vikhammer - Hommelvik</t>
  </si>
  <si>
    <t>Tännforsen - Ståå</t>
  </si>
  <si>
    <t>Ståå - Duved</t>
  </si>
  <si>
    <t>14 etapper. Total lengde:</t>
  </si>
  <si>
    <t>10 etapper</t>
  </si>
  <si>
    <t>10 etapper.     Total lengde:</t>
  </si>
  <si>
    <t xml:space="preserve">18 etapper. Total lengde:  </t>
  </si>
  <si>
    <t>Stiklestad - Leirådal</t>
  </si>
  <si>
    <t>Leirådal - Østnesbakkene</t>
  </si>
  <si>
    <t>Lag 1</t>
  </si>
  <si>
    <t>Lag 2</t>
  </si>
  <si>
    <t>Lag 3</t>
  </si>
  <si>
    <t>Lag 4</t>
  </si>
  <si>
    <t>Startnr.:</t>
  </si>
  <si>
    <t>3.20</t>
  </si>
  <si>
    <t>3.45</t>
  </si>
  <si>
    <t>4.40</t>
  </si>
  <si>
    <t>5.15</t>
  </si>
  <si>
    <t>Starttid</t>
  </si>
  <si>
    <t>Lengde</t>
  </si>
  <si>
    <t>Telefon:</t>
  </si>
  <si>
    <t>Telefon</t>
  </si>
  <si>
    <t>ST. OLAVSLOPPET</t>
  </si>
  <si>
    <t>Ca. starttider beregnet etter estimert km-tid</t>
  </si>
  <si>
    <t>Est. km-tid</t>
  </si>
  <si>
    <r>
      <t xml:space="preserve">RT-TIDTABELL </t>
    </r>
    <r>
      <rPr>
        <b/>
        <sz val="12"/>
        <rFont val="Calibri"/>
        <family val="2"/>
      </rPr>
      <t>©</t>
    </r>
  </si>
  <si>
    <t>Östersund- Byskogen</t>
  </si>
  <si>
    <t>Byskogen - Ås</t>
  </si>
  <si>
    <t>Ås- Grönängen</t>
  </si>
  <si>
    <t>Grönängen-Krokom</t>
  </si>
  <si>
    <t>Krokom- Västerkälen</t>
  </si>
  <si>
    <t>Västerkälen- Nälden</t>
  </si>
  <si>
    <t>Nälden-Valne</t>
  </si>
  <si>
    <t>Valne- Glösa</t>
  </si>
  <si>
    <t>Glösa – Wången</t>
  </si>
  <si>
    <t>Wången – Slåtte</t>
  </si>
  <si>
    <t>Slåtte – Bleckåsen</t>
  </si>
  <si>
    <t>Bleckåsen – Andersböle</t>
  </si>
  <si>
    <t>Andersböle-Mörsil</t>
  </si>
  <si>
    <t>Mörsil-Järpen</t>
  </si>
  <si>
    <t>Järpen-Undersåkerkyrka</t>
  </si>
  <si>
    <t>Undersåker kyrka-Undersåker</t>
  </si>
  <si>
    <t>Undersåker-Såå</t>
  </si>
  <si>
    <t>Såå-Åre</t>
  </si>
  <si>
    <t>Sandvika- St Olavsbrua</t>
  </si>
  <si>
    <t>St Olavsbrua-Sul</t>
  </si>
  <si>
    <t>Sul - Vaterholmen</t>
  </si>
  <si>
    <t>Vaterholmen-Inndal</t>
  </si>
  <si>
    <t>Inndal - Østnesbakkene</t>
  </si>
  <si>
    <t>Leirådal-Stiklestad</t>
  </si>
  <si>
    <t>Stiklestad- Verdalsøra</t>
  </si>
  <si>
    <t>Verdalsøra- Mule skole</t>
  </si>
  <si>
    <t>Mule skole - Levanger</t>
  </si>
  <si>
    <t>Åre-Duved</t>
  </si>
  <si>
    <t>Duved – Staa</t>
  </si>
  <si>
    <t>Staa -Tännforsen</t>
  </si>
  <si>
    <t>Tännforsen-Bodsjöbränna</t>
  </si>
  <si>
    <t>Bodsjöbränna-Stalltjärnsgropen</t>
  </si>
  <si>
    <t>Stalltjärnsgropen-Asån</t>
  </si>
  <si>
    <t>Asån-Saxvallen</t>
  </si>
  <si>
    <t>Saxvallen-Skalstugan</t>
  </si>
  <si>
    <t>Skalstugan - Kalfjället</t>
  </si>
  <si>
    <t>Kalfjället - Sandvika</t>
  </si>
  <si>
    <t>Levanger- Skogn</t>
  </si>
  <si>
    <t>Skogn - Ronglan</t>
  </si>
  <si>
    <t>Ronglan- Åsen</t>
  </si>
  <si>
    <t>Åsen- Åsenfjord</t>
  </si>
  <si>
    <t>Åsenfjord - Fættenfjord</t>
  </si>
  <si>
    <t>Framnes-Stjørdal</t>
  </si>
  <si>
    <t>Stjørdal- Gevingåsen</t>
  </si>
  <si>
    <t>Gevingåsen- Hommelvik</t>
  </si>
  <si>
    <t>Hommelvik- Malvik</t>
  </si>
  <si>
    <t>Malvik - Ranheim</t>
  </si>
  <si>
    <t>Ranheim- Lade</t>
  </si>
  <si>
    <t>Lade - Trondheim</t>
  </si>
  <si>
    <t>18 etapper. Total lengde:</t>
  </si>
  <si>
    <t xml:space="preserve">14 etapper. Total lengde:  </t>
  </si>
  <si>
    <t>10 etapper. Total lengde:</t>
  </si>
  <si>
    <t>27. JUNI - 30. JUNI 2012</t>
  </si>
  <si>
    <t xml:space="preserve">ØSTERSUND - TRONDHEIM </t>
  </si>
  <si>
    <t>Østnesbakkene - Leirådal</t>
  </si>
  <si>
    <t>Fættenfjord - Steinvikholmen</t>
  </si>
  <si>
    <t>Steinvikholmen - Framnes</t>
  </si>
  <si>
    <t>Torsdag 28. juni</t>
  </si>
  <si>
    <t>Fredag 29. juni</t>
  </si>
  <si>
    <t xml:space="preserve">Lørdag 30. juni </t>
  </si>
  <si>
    <t xml:space="preserve">Onsdag 27. juni </t>
  </si>
  <si>
    <t>Pulje 2</t>
  </si>
  <si>
    <t>Pulje 3</t>
  </si>
  <si>
    <t>Pulje 5</t>
  </si>
  <si>
    <t>Starttidene vil da bli slik:</t>
  </si>
  <si>
    <t>Dag1</t>
  </si>
  <si>
    <t>Dag2</t>
  </si>
  <si>
    <t>Dag3</t>
  </si>
  <si>
    <t>Dag4</t>
  </si>
  <si>
    <t>Pulje 1</t>
  </si>
  <si>
    <t>Pulje 4</t>
  </si>
  <si>
    <t>Helge Langen</t>
  </si>
  <si>
    <t>Martin Muan</t>
  </si>
  <si>
    <t>Andreas Dahlø Wærnes</t>
  </si>
  <si>
    <t>Lars Morten Bardal</t>
  </si>
  <si>
    <t>Bård Nonstad</t>
  </si>
  <si>
    <t>Ole Sæterbø</t>
  </si>
  <si>
    <t>Ole Arnold Sødal</t>
  </si>
  <si>
    <t>Hans Petter Lykkja</t>
  </si>
  <si>
    <t>Teklya Abraha Tekesete</t>
  </si>
  <si>
    <t>Hallvard Løfald</t>
  </si>
  <si>
    <t>Terje Olsen</t>
  </si>
  <si>
    <t>Lars Hagen</t>
  </si>
  <si>
    <t>Thomas Holm</t>
  </si>
  <si>
    <t>Terje Maroni</t>
  </si>
  <si>
    <t>Trygve Reitan</t>
  </si>
  <si>
    <t>Arnt Inge Nilsen</t>
  </si>
  <si>
    <t>Lars Moholdt</t>
  </si>
  <si>
    <t>Tor Jarle Bolme</t>
  </si>
  <si>
    <t>RINDALS-TROLL LAG 1</t>
  </si>
  <si>
    <t>Bjørn Vonheim</t>
  </si>
  <si>
    <t>Morten Svinsås</t>
  </si>
  <si>
    <t>99 55 58 57</t>
  </si>
  <si>
    <t>95 15 96 62</t>
  </si>
  <si>
    <t>91 10 37 66</t>
  </si>
  <si>
    <t>92 60 45 19</t>
  </si>
  <si>
    <t>99 60 42 28</t>
  </si>
  <si>
    <t>90 69 53 99</t>
  </si>
  <si>
    <t>41 54 27 36</t>
  </si>
  <si>
    <t>45 60 49 88</t>
  </si>
  <si>
    <t>92 89 10 98</t>
  </si>
  <si>
    <t>90 94 05 16</t>
  </si>
  <si>
    <t>97 65 43 06</t>
  </si>
  <si>
    <t>48 17 70 87</t>
  </si>
  <si>
    <t>48 24 85 56</t>
  </si>
  <si>
    <t>92 82 92 08</t>
  </si>
  <si>
    <t>47 64 64 29</t>
  </si>
  <si>
    <t>90 88 35 43</t>
  </si>
  <si>
    <t>48 23 01 44</t>
  </si>
  <si>
    <t>40 21 75 43</t>
  </si>
  <si>
    <t>48 20 85 44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</si>
</sst>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  <numFmt numFmtId="166" formatCode="&quot;Ja&quot;;&quot;Ja&quot;;&quot;Nei&quot;"/>
    <numFmt numFmtId="167" formatCode="&quot;Sann&quot;;&quot;Sann&quot;;&quot;Usann&quot;"/>
    <numFmt numFmtId="168" formatCode="&quot;På&quot;;&quot;På&quot;;&quot;Av&quot;"/>
    <numFmt numFmtId="169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  <font>
      <sz val="12"/>
      <color rgb="FFFF0000"/>
      <name val="Times New Roman"/>
      <family val="1"/>
    </font>
    <font>
      <sz val="11"/>
      <color rgb="FF1F497D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0" fontId="0" fillId="0" borderId="0" xfId="0" applyNumberFormat="1" applyAlignment="1">
      <alignment/>
    </xf>
    <xf numFmtId="164" fontId="3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7" fontId="5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0" fontId="7" fillId="0" borderId="12" xfId="0" applyFont="1" applyBorder="1" applyAlignment="1">
      <alignment vertical="top" wrapText="1"/>
    </xf>
    <xf numFmtId="164" fontId="7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20" fontId="8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20" fontId="7" fillId="0" borderId="11" xfId="0" applyNumberFormat="1" applyFont="1" applyBorder="1" applyAlignment="1">
      <alignment/>
    </xf>
    <xf numFmtId="0" fontId="8" fillId="33" borderId="11" xfId="0" applyFont="1" applyFill="1" applyBorder="1" applyAlignment="1">
      <alignment/>
    </xf>
    <xf numFmtId="164" fontId="7" fillId="0" borderId="12" xfId="0" applyNumberFormat="1" applyFont="1" applyBorder="1" applyAlignment="1">
      <alignment horizontal="left" vertical="top" wrapText="1"/>
    </xf>
    <xf numFmtId="45" fontId="7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33" borderId="11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8" fillId="33" borderId="15" xfId="0" applyFont="1" applyFill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33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33" borderId="10" xfId="0" applyFont="1" applyFill="1" applyBorder="1" applyAlignment="1">
      <alignment/>
    </xf>
    <xf numFmtId="20" fontId="8" fillId="0" borderId="10" xfId="0" applyNumberFormat="1" applyFont="1" applyBorder="1" applyAlignment="1">
      <alignment/>
    </xf>
    <xf numFmtId="164" fontId="7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47" fontId="7" fillId="0" borderId="16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top" wrapText="1"/>
    </xf>
    <xf numFmtId="47" fontId="7" fillId="0" borderId="15" xfId="0" applyNumberFormat="1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1" fontId="0" fillId="0" borderId="0" xfId="0" applyNumberFormat="1" applyAlignment="1">
      <alignment/>
    </xf>
    <xf numFmtId="45" fontId="8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8" fillId="34" borderId="1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8" fillId="33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20" fontId="0" fillId="0" borderId="11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0" fontId="7" fillId="35" borderId="17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164" fontId="8" fillId="35" borderId="17" xfId="0" applyNumberFormat="1" applyFont="1" applyFill="1" applyBorder="1" applyAlignment="1">
      <alignment/>
    </xf>
    <xf numFmtId="16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164" fontId="7" fillId="36" borderId="14" xfId="0" applyNumberFormat="1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top" wrapText="1"/>
    </xf>
    <xf numFmtId="21" fontId="7" fillId="0" borderId="11" xfId="0" applyNumberFormat="1" applyFont="1" applyBorder="1" applyAlignment="1">
      <alignment/>
    </xf>
    <xf numFmtId="46" fontId="7" fillId="0" borderId="11" xfId="0" applyNumberFormat="1" applyFont="1" applyBorder="1" applyAlignment="1">
      <alignment/>
    </xf>
    <xf numFmtId="20" fontId="8" fillId="34" borderId="10" xfId="0" applyNumberFormat="1" applyFont="1" applyFill="1" applyBorder="1" applyAlignment="1" applyProtection="1">
      <alignment/>
      <protection locked="0"/>
    </xf>
    <xf numFmtId="45" fontId="8" fillId="37" borderId="11" xfId="0" applyNumberFormat="1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43" fillId="38" borderId="0" xfId="42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8" borderId="12" xfId="42" applyFont="1" applyFill="1" applyBorder="1" applyAlignment="1">
      <alignment horizontal="center" vertical="center" wrapText="1"/>
    </xf>
    <xf numFmtId="0" fontId="11" fillId="38" borderId="12" xfId="4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6" fontId="7" fillId="0" borderId="12" xfId="0" applyNumberFormat="1" applyFont="1" applyBorder="1" applyAlignment="1">
      <alignment/>
    </xf>
    <xf numFmtId="4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45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164" fontId="7" fillId="36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7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164" fontId="8" fillId="6" borderId="11" xfId="0" applyNumberFormat="1" applyFont="1" applyFill="1" applyBorder="1" applyAlignment="1">
      <alignment horizontal="center"/>
    </xf>
    <xf numFmtId="0" fontId="51" fillId="38" borderId="17" xfId="42" applyFont="1" applyFill="1" applyBorder="1" applyAlignment="1">
      <alignment horizontal="center" vertical="center" wrapText="1"/>
    </xf>
    <xf numFmtId="0" fontId="51" fillId="38" borderId="0" xfId="42" applyFont="1" applyFill="1" applyBorder="1" applyAlignment="1">
      <alignment horizontal="center" vertical="center" wrapText="1"/>
    </xf>
    <xf numFmtId="0" fontId="52" fillId="38" borderId="23" xfId="42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/>
    </xf>
    <xf numFmtId="0" fontId="51" fillId="38" borderId="20" xfId="42" applyFont="1" applyFill="1" applyBorder="1" applyAlignment="1">
      <alignment horizontal="center" vertical="center" wrapText="1"/>
    </xf>
    <xf numFmtId="0" fontId="51" fillId="38" borderId="25" xfId="42" applyFont="1" applyFill="1" applyBorder="1" applyAlignment="1">
      <alignment horizontal="center" vertical="center" wrapText="1"/>
    </xf>
    <xf numFmtId="17" fontId="52" fillId="38" borderId="26" xfId="42" applyNumberFormat="1" applyFont="1" applyFill="1" applyBorder="1" applyAlignment="1" quotePrefix="1">
      <alignment horizontal="center" vertical="center" wrapText="1"/>
    </xf>
    <xf numFmtId="0" fontId="52" fillId="38" borderId="26" xfId="42" applyFont="1" applyFill="1" applyBorder="1" applyAlignment="1">
      <alignment horizontal="center" vertical="center" wrapText="1"/>
    </xf>
    <xf numFmtId="0" fontId="52" fillId="35" borderId="26" xfId="0" applyFont="1" applyFill="1" applyBorder="1" applyAlignment="1" quotePrefix="1">
      <alignment horizontal="center"/>
    </xf>
    <xf numFmtId="0" fontId="8" fillId="6" borderId="10" xfId="0" applyFont="1" applyFill="1" applyBorder="1" applyAlignment="1">
      <alignment/>
    </xf>
    <xf numFmtId="164" fontId="8" fillId="6" borderId="11" xfId="0" applyNumberFormat="1" applyFont="1" applyFill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center" vertical="top" wrapText="1"/>
    </xf>
    <xf numFmtId="164" fontId="14" fillId="0" borderId="12" xfId="0" applyNumberFormat="1" applyFont="1" applyBorder="1" applyAlignment="1">
      <alignment horizontal="center" vertical="top" wrapText="1"/>
    </xf>
    <xf numFmtId="164" fontId="7" fillId="38" borderId="11" xfId="0" applyNumberFormat="1" applyFont="1" applyFill="1" applyBorder="1" applyAlignment="1">
      <alignment horizontal="center" vertical="top" wrapText="1"/>
    </xf>
    <xf numFmtId="20" fontId="7" fillId="0" borderId="20" xfId="0" applyNumberFormat="1" applyFont="1" applyBorder="1" applyAlignment="1">
      <alignment horizontal="center" vertical="center"/>
    </xf>
    <xf numFmtId="47" fontId="7" fillId="0" borderId="20" xfId="0" applyNumberFormat="1" applyFont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/>
    </xf>
    <xf numFmtId="164" fontId="3" fillId="0" borderId="2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3" fillId="0" borderId="27" xfId="0" applyNumberFormat="1" applyFont="1" applyBorder="1" applyAlignment="1">
      <alignment horizontal="center"/>
    </xf>
    <xf numFmtId="0" fontId="43" fillId="38" borderId="11" xfId="42" applyFill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4" fontId="52" fillId="35" borderId="0" xfId="0" applyNumberFormat="1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23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53" fillId="0" borderId="12" xfId="0" applyNumberFormat="1" applyFont="1" applyBorder="1" applyAlignment="1">
      <alignment horizontal="center" vertical="top" wrapText="1"/>
    </xf>
    <xf numFmtId="164" fontId="53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8" fillId="6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16" fontId="4" fillId="0" borderId="11" xfId="0" applyNumberFormat="1" applyFont="1" applyBorder="1" applyAlignment="1">
      <alignment vertical="top" wrapText="1"/>
    </xf>
    <xf numFmtId="0" fontId="54" fillId="39" borderId="0" xfId="0" applyFont="1" applyFill="1" applyAlignment="1">
      <alignment/>
    </xf>
    <xf numFmtId="0" fontId="0" fillId="39" borderId="0" xfId="0" applyFill="1" applyAlignment="1">
      <alignment/>
    </xf>
    <xf numFmtId="0" fontId="55" fillId="39" borderId="29" xfId="0" applyFont="1" applyFill="1" applyBorder="1" applyAlignment="1">
      <alignment/>
    </xf>
    <xf numFmtId="0" fontId="55" fillId="39" borderId="30" xfId="0" applyFont="1" applyFill="1" applyBorder="1" applyAlignment="1">
      <alignment/>
    </xf>
    <xf numFmtId="0" fontId="55" fillId="39" borderId="31" xfId="0" applyFont="1" applyFill="1" applyBorder="1" applyAlignment="1">
      <alignment/>
    </xf>
    <xf numFmtId="20" fontId="55" fillId="39" borderId="32" xfId="0" applyNumberFormat="1" applyFont="1" applyFill="1" applyBorder="1" applyAlignment="1">
      <alignment horizontal="right"/>
    </xf>
    <xf numFmtId="3" fontId="8" fillId="6" borderId="11" xfId="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2" fontId="12" fillId="0" borderId="33" xfId="0" applyNumberFormat="1" applyFont="1" applyBorder="1" applyAlignment="1">
      <alignment horizontal="center"/>
    </xf>
    <xf numFmtId="22" fontId="12" fillId="0" borderId="34" xfId="0" applyNumberFormat="1" applyFont="1" applyBorder="1" applyAlignment="1">
      <alignment horizontal="center"/>
    </xf>
    <xf numFmtId="0" fontId="43" fillId="40" borderId="21" xfId="42" applyFill="1" applyBorder="1" applyAlignment="1">
      <alignment horizontal="center" vertical="center" wrapText="1"/>
    </xf>
    <xf numFmtId="0" fontId="43" fillId="40" borderId="33" xfId="42" applyFill="1" applyBorder="1" applyAlignment="1">
      <alignment horizontal="center" vertical="center" wrapText="1"/>
    </xf>
    <xf numFmtId="0" fontId="43" fillId="40" borderId="34" xfId="42" applyFill="1" applyBorder="1" applyAlignment="1">
      <alignment horizontal="center" vertical="center" wrapText="1"/>
    </xf>
    <xf numFmtId="0" fontId="43" fillId="40" borderId="22" xfId="42" applyFill="1" applyBorder="1" applyAlignment="1">
      <alignment horizontal="center" vertical="center" wrapText="1"/>
    </xf>
    <xf numFmtId="0" fontId="43" fillId="40" borderId="0" xfId="42" applyFill="1" applyBorder="1" applyAlignment="1">
      <alignment horizontal="center" vertical="center" wrapText="1"/>
    </xf>
    <xf numFmtId="0" fontId="43" fillId="40" borderId="23" xfId="42" applyFill="1" applyBorder="1" applyAlignment="1">
      <alignment horizontal="center" vertical="center" wrapText="1"/>
    </xf>
    <xf numFmtId="0" fontId="43" fillId="40" borderId="35" xfId="42" applyFill="1" applyBorder="1" applyAlignment="1">
      <alignment horizontal="center" vertical="center" wrapText="1"/>
    </xf>
    <xf numFmtId="0" fontId="43" fillId="40" borderId="25" xfId="42" applyFill="1" applyBorder="1" applyAlignment="1">
      <alignment horizontal="center" vertical="center" wrapText="1"/>
    </xf>
    <xf numFmtId="0" fontId="43" fillId="40" borderId="26" xfId="42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0</xdr:col>
      <xdr:colOff>600075</xdr:colOff>
      <xdr:row>2</xdr:row>
      <xdr:rowOff>133350</xdr:rowOff>
    </xdr:to>
    <xdr:pic>
      <xdr:nvPicPr>
        <xdr:cNvPr id="1" name="Picture 4" descr="IK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10.421875" style="46" customWidth="1"/>
    <col min="2" max="2" width="29.00390625" style="46" customWidth="1"/>
    <col min="3" max="3" width="9.8515625" style="48" customWidth="1"/>
    <col min="4" max="4" width="26.421875" style="48" customWidth="1"/>
    <col min="5" max="5" width="0" style="46" hidden="1" customWidth="1"/>
    <col min="6" max="6" width="12.421875" style="46" customWidth="1"/>
    <col min="7" max="7" width="11.57421875" style="55" hidden="1" customWidth="1"/>
    <col min="8" max="8" width="11.57421875" style="53" customWidth="1"/>
    <col min="9" max="9" width="11.421875" style="46" hidden="1" customWidth="1"/>
    <col min="10" max="10" width="11.57421875" style="55" hidden="1" customWidth="1"/>
    <col min="11" max="11" width="11.57421875" style="53" customWidth="1"/>
    <col min="12" max="12" width="11.421875" style="46" hidden="1" customWidth="1"/>
    <col min="13" max="13" width="11.57421875" style="55" hidden="1" customWidth="1"/>
    <col min="14" max="14" width="11.57421875" style="53" customWidth="1"/>
    <col min="15" max="15" width="11.421875" style="46" hidden="1" customWidth="1"/>
    <col min="16" max="16" width="11.57421875" style="55" hidden="1" customWidth="1"/>
    <col min="17" max="17" width="11.57421875" style="53" customWidth="1"/>
    <col min="18" max="18" width="11.421875" style="46" hidden="1" customWidth="1"/>
    <col min="19" max="16384" width="11.421875" style="46" customWidth="1"/>
  </cols>
  <sheetData>
    <row r="1" spans="1:17" ht="20.25" customHeight="1">
      <c r="A1" s="162"/>
      <c r="B1" s="94" t="s">
        <v>100</v>
      </c>
      <c r="C1" s="100"/>
      <c r="D1" s="164">
        <f ca="1">NOW()</f>
        <v>41084.54509907407</v>
      </c>
      <c r="E1" s="165"/>
      <c r="F1" s="163" t="s">
        <v>103</v>
      </c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12.75">
      <c r="A2" s="162"/>
      <c r="B2" s="93" t="s">
        <v>157</v>
      </c>
      <c r="C2" s="101"/>
      <c r="D2" s="102"/>
      <c r="E2" s="147"/>
      <c r="F2" s="162" t="s">
        <v>101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2.75">
      <c r="A3" s="162"/>
      <c r="B3" s="93" t="s">
        <v>156</v>
      </c>
      <c r="C3" s="103"/>
      <c r="D3" s="104"/>
      <c r="E3" s="147"/>
      <c r="F3" s="96"/>
      <c r="G3" s="95"/>
      <c r="H3" s="52"/>
      <c r="I3" s="51"/>
      <c r="J3" s="95"/>
      <c r="K3" s="52"/>
      <c r="L3" s="51"/>
      <c r="M3" s="95"/>
      <c r="N3" s="52"/>
      <c r="O3" s="51"/>
      <c r="P3" s="95"/>
      <c r="Q3" s="52"/>
    </row>
    <row r="4" spans="1:17" ht="16.5" thickBot="1">
      <c r="A4" s="22" t="s">
        <v>14</v>
      </c>
      <c r="B4" s="105" t="s">
        <v>193</v>
      </c>
      <c r="C4" s="27"/>
      <c r="D4" s="107"/>
      <c r="E4" s="34"/>
      <c r="F4" s="130"/>
      <c r="G4" s="76"/>
      <c r="H4" s="80" t="s">
        <v>87</v>
      </c>
      <c r="I4" s="81"/>
      <c r="J4" s="78"/>
      <c r="K4" s="82" t="s">
        <v>88</v>
      </c>
      <c r="L4" s="79"/>
      <c r="M4" s="79"/>
      <c r="N4" s="82" t="s">
        <v>89</v>
      </c>
      <c r="O4" s="79"/>
      <c r="P4" s="79"/>
      <c r="Q4" s="82" t="s">
        <v>90</v>
      </c>
    </row>
    <row r="5" spans="1:17" s="61" customFormat="1" ht="15.75" thickBot="1">
      <c r="A5" s="30" t="s">
        <v>13</v>
      </c>
      <c r="B5" s="106" t="s">
        <v>192</v>
      </c>
      <c r="C5" s="77" t="s">
        <v>98</v>
      </c>
      <c r="D5" s="148">
        <v>95237030</v>
      </c>
      <c r="E5" s="58"/>
      <c r="F5" s="108" t="s">
        <v>91</v>
      </c>
      <c r="G5" s="109"/>
      <c r="H5" s="110">
        <v>5</v>
      </c>
      <c r="I5" s="110"/>
      <c r="J5" s="131"/>
      <c r="K5" s="111">
        <v>7</v>
      </c>
      <c r="L5" s="132"/>
      <c r="M5" s="132"/>
      <c r="N5" s="111">
        <v>224</v>
      </c>
      <c r="O5" s="132"/>
      <c r="P5" s="132"/>
      <c r="Q5" s="111">
        <v>236</v>
      </c>
    </row>
    <row r="6" spans="1:18" ht="17.25" customHeight="1" thickBot="1">
      <c r="A6" s="158" t="s">
        <v>8</v>
      </c>
      <c r="B6" s="160" t="s">
        <v>164</v>
      </c>
      <c r="C6" s="37" t="s">
        <v>97</v>
      </c>
      <c r="D6" s="73"/>
      <c r="E6" s="38"/>
      <c r="F6" s="112" t="s">
        <v>102</v>
      </c>
      <c r="G6" s="113"/>
      <c r="H6" s="114" t="s">
        <v>92</v>
      </c>
      <c r="I6" s="115"/>
      <c r="J6" s="133"/>
      <c r="K6" s="116" t="s">
        <v>93</v>
      </c>
      <c r="L6" s="124"/>
      <c r="M6" s="124"/>
      <c r="N6" s="116" t="s">
        <v>94</v>
      </c>
      <c r="O6" s="134"/>
      <c r="P6" s="134"/>
      <c r="Q6" s="116" t="s">
        <v>95</v>
      </c>
      <c r="R6" s="72"/>
    </row>
    <row r="7" spans="1:18" ht="15.75" thickBot="1">
      <c r="A7" s="159"/>
      <c r="B7" s="161"/>
      <c r="C7" s="40" t="s">
        <v>10</v>
      </c>
      <c r="D7" s="74" t="s">
        <v>0</v>
      </c>
      <c r="E7" s="34"/>
      <c r="F7" s="75" t="s">
        <v>99</v>
      </c>
      <c r="G7" s="41" t="s">
        <v>7</v>
      </c>
      <c r="H7" s="42" t="s">
        <v>96</v>
      </c>
      <c r="I7" s="43" t="s">
        <v>5</v>
      </c>
      <c r="J7" s="41" t="s">
        <v>7</v>
      </c>
      <c r="K7" s="122" t="s">
        <v>96</v>
      </c>
      <c r="L7" s="75" t="s">
        <v>5</v>
      </c>
      <c r="M7" s="123" t="s">
        <v>7</v>
      </c>
      <c r="N7" s="122" t="s">
        <v>96</v>
      </c>
      <c r="O7" s="43" t="s">
        <v>5</v>
      </c>
      <c r="P7" s="41" t="s">
        <v>7</v>
      </c>
      <c r="Q7" s="42" t="s">
        <v>96</v>
      </c>
      <c r="R7" s="43" t="s">
        <v>5</v>
      </c>
    </row>
    <row r="8" spans="1:18" ht="15.75">
      <c r="A8" s="93">
        <v>1</v>
      </c>
      <c r="B8" s="138" t="s">
        <v>104</v>
      </c>
      <c r="C8" s="119">
        <v>5.4</v>
      </c>
      <c r="D8" s="117" t="s">
        <v>188</v>
      </c>
      <c r="E8" s="117" t="e">
        <f>IF(#REF!&gt;0,B8,0)</f>
        <v>#REF!</v>
      </c>
      <c r="F8" s="117" t="s">
        <v>198</v>
      </c>
      <c r="G8" s="45">
        <v>0.00231481481481483</v>
      </c>
      <c r="H8" s="66">
        <v>0.3958333333333333</v>
      </c>
      <c r="I8" s="36">
        <f>H8+$C8*G8</f>
        <v>0.4083333333333334</v>
      </c>
      <c r="J8" s="45">
        <v>0.00260416666666669</v>
      </c>
      <c r="K8" s="66">
        <v>0.3958333333333333</v>
      </c>
      <c r="L8" s="36">
        <f>K8+$C8*J8</f>
        <v>0.40989583333333346</v>
      </c>
      <c r="M8" s="45">
        <v>0.00324074074074074</v>
      </c>
      <c r="N8" s="66">
        <v>0.34375</v>
      </c>
      <c r="O8" s="36">
        <f>N8+$C8*M8</f>
        <v>0.36125</v>
      </c>
      <c r="P8" s="45">
        <v>0.00364583333333333</v>
      </c>
      <c r="Q8" s="66">
        <v>0.3125</v>
      </c>
      <c r="R8" s="36">
        <f>Q8+$C8*P8</f>
        <v>0.33218749999999997</v>
      </c>
    </row>
    <row r="9" spans="1:18" ht="15.75">
      <c r="A9" s="93">
        <v>2</v>
      </c>
      <c r="B9" s="139" t="s">
        <v>105</v>
      </c>
      <c r="C9" s="146">
        <v>4.5</v>
      </c>
      <c r="D9" s="117" t="s">
        <v>176</v>
      </c>
      <c r="E9" s="105" t="e">
        <f>IF(#REF!&gt;0,B10,0)</f>
        <v>#REF!</v>
      </c>
      <c r="F9" s="105" t="s">
        <v>196</v>
      </c>
      <c r="G9" s="67">
        <f>G$8</f>
        <v>0.00231481481481483</v>
      </c>
      <c r="H9" s="18">
        <f aca="true" t="shared" si="0" ref="H9:H25">I8</f>
        <v>0.4083333333333334</v>
      </c>
      <c r="I9" s="36">
        <f aca="true" t="shared" si="1" ref="I9:I25">H9+$C9*G9</f>
        <v>0.4187500000000001</v>
      </c>
      <c r="J9" s="67">
        <f>J$8</f>
        <v>0.00260416666666669</v>
      </c>
      <c r="K9" s="18">
        <f aca="true" t="shared" si="2" ref="K9:K25">L8</f>
        <v>0.40989583333333346</v>
      </c>
      <c r="L9" s="36">
        <f aca="true" t="shared" si="3" ref="L9:L25">K9+$C9*J9</f>
        <v>0.42161458333333357</v>
      </c>
      <c r="M9" s="67">
        <f>M$8</f>
        <v>0.00324074074074074</v>
      </c>
      <c r="N9" s="18">
        <f aca="true" t="shared" si="4" ref="N9:N25">O8</f>
        <v>0.36125</v>
      </c>
      <c r="O9" s="36">
        <f aca="true" t="shared" si="5" ref="O9:O25">N9+$C9*M9</f>
        <v>0.37583333333333335</v>
      </c>
      <c r="P9" s="67">
        <f>P$8</f>
        <v>0.00364583333333333</v>
      </c>
      <c r="Q9" s="18">
        <f aca="true" t="shared" si="6" ref="Q9:Q25">R8</f>
        <v>0.33218749999999997</v>
      </c>
      <c r="R9" s="36">
        <f aca="true" t="shared" si="7" ref="R9:R25">Q9+$C9*P9</f>
        <v>0.3485937499999999</v>
      </c>
    </row>
    <row r="10" spans="1:18" ht="15.75">
      <c r="A10" s="93">
        <v>3</v>
      </c>
      <c r="B10" s="138" t="s">
        <v>106</v>
      </c>
      <c r="C10" s="145">
        <v>7.6</v>
      </c>
      <c r="D10" s="117" t="s">
        <v>180</v>
      </c>
      <c r="E10" s="105" t="e">
        <f>IF(#REF!&gt;0,B11,0)</f>
        <v>#REF!</v>
      </c>
      <c r="F10" s="105" t="s">
        <v>199</v>
      </c>
      <c r="G10" s="67">
        <f aca="true" t="shared" si="8" ref="G10:G25">G$8</f>
        <v>0.00231481481481483</v>
      </c>
      <c r="H10" s="18">
        <f t="shared" si="0"/>
        <v>0.4187500000000001</v>
      </c>
      <c r="I10" s="36">
        <f t="shared" si="1"/>
        <v>0.43634259259259284</v>
      </c>
      <c r="J10" s="67">
        <f aca="true" t="shared" si="9" ref="J10:J25">J$8</f>
        <v>0.00260416666666669</v>
      </c>
      <c r="K10" s="18">
        <f t="shared" si="2"/>
        <v>0.42161458333333357</v>
      </c>
      <c r="L10" s="36">
        <f t="shared" si="3"/>
        <v>0.4414062500000004</v>
      </c>
      <c r="M10" s="67">
        <f aca="true" t="shared" si="10" ref="M10:M25">M$8</f>
        <v>0.00324074074074074</v>
      </c>
      <c r="N10" s="18">
        <f t="shared" si="4"/>
        <v>0.37583333333333335</v>
      </c>
      <c r="O10" s="36">
        <f t="shared" si="5"/>
        <v>0.40046296296296297</v>
      </c>
      <c r="P10" s="67">
        <f aca="true" t="shared" si="11" ref="P10:P25">P$8</f>
        <v>0.00364583333333333</v>
      </c>
      <c r="Q10" s="18">
        <f t="shared" si="6"/>
        <v>0.3485937499999999</v>
      </c>
      <c r="R10" s="36">
        <f t="shared" si="7"/>
        <v>0.37630208333333326</v>
      </c>
    </row>
    <row r="11" spans="1:18" ht="15.75">
      <c r="A11" s="93">
        <v>4</v>
      </c>
      <c r="B11" s="138" t="s">
        <v>107</v>
      </c>
      <c r="C11" s="119">
        <v>3.6</v>
      </c>
      <c r="D11" s="117" t="s">
        <v>175</v>
      </c>
      <c r="E11" s="105" t="e">
        <f>IF(#REF!&gt;0,B12,0)</f>
        <v>#REF!</v>
      </c>
      <c r="F11" s="105" t="s">
        <v>200</v>
      </c>
      <c r="G11" s="67">
        <f t="shared" si="8"/>
        <v>0.00231481481481483</v>
      </c>
      <c r="H11" s="18">
        <f t="shared" si="0"/>
        <v>0.43634259259259284</v>
      </c>
      <c r="I11" s="36">
        <f t="shared" si="1"/>
        <v>0.4446759259259262</v>
      </c>
      <c r="J11" s="67">
        <f t="shared" si="9"/>
        <v>0.00260416666666669</v>
      </c>
      <c r="K11" s="18">
        <f t="shared" si="2"/>
        <v>0.4414062500000004</v>
      </c>
      <c r="L11" s="36">
        <f t="shared" si="3"/>
        <v>0.45078125000000047</v>
      </c>
      <c r="M11" s="67">
        <f t="shared" si="10"/>
        <v>0.00324074074074074</v>
      </c>
      <c r="N11" s="18">
        <f t="shared" si="4"/>
        <v>0.40046296296296297</v>
      </c>
      <c r="O11" s="36">
        <f t="shared" si="5"/>
        <v>0.4121296296296296</v>
      </c>
      <c r="P11" s="67">
        <f t="shared" si="11"/>
        <v>0.00364583333333333</v>
      </c>
      <c r="Q11" s="18">
        <f t="shared" si="6"/>
        <v>0.37630208333333326</v>
      </c>
      <c r="R11" s="36">
        <f t="shared" si="7"/>
        <v>0.38942708333333326</v>
      </c>
    </row>
    <row r="12" spans="1:18" ht="15.75">
      <c r="A12" s="93">
        <v>5</v>
      </c>
      <c r="B12" s="138" t="s">
        <v>108</v>
      </c>
      <c r="C12" s="119">
        <v>5.4</v>
      </c>
      <c r="D12" s="117" t="s">
        <v>178</v>
      </c>
      <c r="E12" s="105" t="e">
        <f>IF(#REF!&gt;0,B17,0)</f>
        <v>#REF!</v>
      </c>
      <c r="F12" s="105" t="s">
        <v>201</v>
      </c>
      <c r="G12" s="67">
        <f t="shared" si="8"/>
        <v>0.00231481481481483</v>
      </c>
      <c r="H12" s="18">
        <f t="shared" si="0"/>
        <v>0.4446759259259262</v>
      </c>
      <c r="I12" s="36">
        <f t="shared" si="1"/>
        <v>0.45717592592592626</v>
      </c>
      <c r="J12" s="67">
        <f t="shared" si="9"/>
        <v>0.00260416666666669</v>
      </c>
      <c r="K12" s="18">
        <f t="shared" si="2"/>
        <v>0.45078125000000047</v>
      </c>
      <c r="L12" s="36">
        <f t="shared" si="3"/>
        <v>0.4648437500000006</v>
      </c>
      <c r="M12" s="67">
        <f t="shared" si="10"/>
        <v>0.00324074074074074</v>
      </c>
      <c r="N12" s="18">
        <f t="shared" si="4"/>
        <v>0.4121296296296296</v>
      </c>
      <c r="O12" s="36">
        <f t="shared" si="5"/>
        <v>0.42962962962962964</v>
      </c>
      <c r="P12" s="67">
        <f t="shared" si="11"/>
        <v>0.00364583333333333</v>
      </c>
      <c r="Q12" s="18">
        <f t="shared" si="6"/>
        <v>0.38942708333333326</v>
      </c>
      <c r="R12" s="36">
        <f t="shared" si="7"/>
        <v>0.4091145833333332</v>
      </c>
    </row>
    <row r="13" spans="1:18" ht="15.75">
      <c r="A13" s="93">
        <v>6</v>
      </c>
      <c r="B13" s="138" t="s">
        <v>109</v>
      </c>
      <c r="C13" s="119">
        <v>8.1</v>
      </c>
      <c r="D13" s="117" t="s">
        <v>185</v>
      </c>
      <c r="E13" s="105"/>
      <c r="F13" s="105" t="s">
        <v>202</v>
      </c>
      <c r="G13" s="67">
        <f t="shared" si="8"/>
        <v>0.00231481481481483</v>
      </c>
      <c r="H13" s="18">
        <f t="shared" si="0"/>
        <v>0.45717592592592626</v>
      </c>
      <c r="I13" s="36">
        <f t="shared" si="1"/>
        <v>0.47592592592592636</v>
      </c>
      <c r="J13" s="67">
        <f t="shared" si="9"/>
        <v>0.00260416666666669</v>
      </c>
      <c r="K13" s="18">
        <f t="shared" si="2"/>
        <v>0.4648437500000006</v>
      </c>
      <c r="L13" s="36">
        <f t="shared" si="3"/>
        <v>0.4859375000000008</v>
      </c>
      <c r="M13" s="67">
        <f t="shared" si="10"/>
        <v>0.00324074074074074</v>
      </c>
      <c r="N13" s="18">
        <f t="shared" si="4"/>
        <v>0.42962962962962964</v>
      </c>
      <c r="O13" s="36">
        <f t="shared" si="5"/>
        <v>0.45587962962962963</v>
      </c>
      <c r="P13" s="67">
        <f t="shared" si="11"/>
        <v>0.00364583333333333</v>
      </c>
      <c r="Q13" s="18">
        <f t="shared" si="6"/>
        <v>0.4091145833333332</v>
      </c>
      <c r="R13" s="36">
        <f t="shared" si="7"/>
        <v>0.4386458333333332</v>
      </c>
    </row>
    <row r="14" spans="1:18" ht="15.75">
      <c r="A14" s="93">
        <v>7</v>
      </c>
      <c r="B14" s="138" t="s">
        <v>110</v>
      </c>
      <c r="C14" s="119">
        <v>6.9</v>
      </c>
      <c r="D14" s="117" t="s">
        <v>190</v>
      </c>
      <c r="E14" s="105"/>
      <c r="F14" s="105" t="s">
        <v>203</v>
      </c>
      <c r="G14" s="67">
        <f t="shared" si="8"/>
        <v>0.00231481481481483</v>
      </c>
      <c r="H14" s="18">
        <f t="shared" si="0"/>
        <v>0.47592592592592636</v>
      </c>
      <c r="I14" s="36">
        <f t="shared" si="1"/>
        <v>0.4918981481481487</v>
      </c>
      <c r="J14" s="67">
        <f t="shared" si="9"/>
        <v>0.00260416666666669</v>
      </c>
      <c r="K14" s="18">
        <f t="shared" si="2"/>
        <v>0.4859375000000008</v>
      </c>
      <c r="L14" s="36">
        <f t="shared" si="3"/>
        <v>0.503906250000001</v>
      </c>
      <c r="M14" s="67">
        <f t="shared" si="10"/>
        <v>0.00324074074074074</v>
      </c>
      <c r="N14" s="18">
        <f t="shared" si="4"/>
        <v>0.45587962962962963</v>
      </c>
      <c r="O14" s="36">
        <f t="shared" si="5"/>
        <v>0.47824074074074074</v>
      </c>
      <c r="P14" s="67">
        <f t="shared" si="11"/>
        <v>0.00364583333333333</v>
      </c>
      <c r="Q14" s="18">
        <f t="shared" si="6"/>
        <v>0.4386458333333332</v>
      </c>
      <c r="R14" s="36">
        <f t="shared" si="7"/>
        <v>0.46380208333333317</v>
      </c>
    </row>
    <row r="15" spans="1:18" ht="15.75">
      <c r="A15" s="93">
        <v>8</v>
      </c>
      <c r="B15" s="138" t="s">
        <v>111</v>
      </c>
      <c r="C15" s="119">
        <v>6.6</v>
      </c>
      <c r="D15" s="117" t="s">
        <v>194</v>
      </c>
      <c r="E15" s="105"/>
      <c r="F15" s="105" t="s">
        <v>204</v>
      </c>
      <c r="G15" s="67">
        <f t="shared" si="8"/>
        <v>0.00231481481481483</v>
      </c>
      <c r="H15" s="18">
        <f t="shared" si="0"/>
        <v>0.4918981481481487</v>
      </c>
      <c r="I15" s="36">
        <f t="shared" si="1"/>
        <v>0.5071759259259265</v>
      </c>
      <c r="J15" s="67">
        <f t="shared" si="9"/>
        <v>0.00260416666666669</v>
      </c>
      <c r="K15" s="18">
        <f t="shared" si="2"/>
        <v>0.503906250000001</v>
      </c>
      <c r="L15" s="36">
        <f t="shared" si="3"/>
        <v>0.5210937500000011</v>
      </c>
      <c r="M15" s="67">
        <f t="shared" si="10"/>
        <v>0.00324074074074074</v>
      </c>
      <c r="N15" s="18">
        <f t="shared" si="4"/>
        <v>0.47824074074074074</v>
      </c>
      <c r="O15" s="36">
        <f t="shared" si="5"/>
        <v>0.49962962962962965</v>
      </c>
      <c r="P15" s="67">
        <f t="shared" si="11"/>
        <v>0.00364583333333333</v>
      </c>
      <c r="Q15" s="18">
        <f t="shared" si="6"/>
        <v>0.46380208333333317</v>
      </c>
      <c r="R15" s="36">
        <f t="shared" si="7"/>
        <v>0.48786458333333316</v>
      </c>
    </row>
    <row r="16" spans="1:18" ht="15.75">
      <c r="A16" s="93">
        <v>9</v>
      </c>
      <c r="B16" s="138" t="s">
        <v>112</v>
      </c>
      <c r="C16" s="119">
        <v>4</v>
      </c>
      <c r="D16" s="117" t="s">
        <v>195</v>
      </c>
      <c r="E16" s="105"/>
      <c r="F16" s="105" t="s">
        <v>205</v>
      </c>
      <c r="G16" s="67">
        <f t="shared" si="8"/>
        <v>0.00231481481481483</v>
      </c>
      <c r="H16" s="18">
        <f t="shared" si="0"/>
        <v>0.5071759259259265</v>
      </c>
      <c r="I16" s="36">
        <f t="shared" si="1"/>
        <v>0.5164351851851858</v>
      </c>
      <c r="J16" s="67">
        <f t="shared" si="9"/>
        <v>0.00260416666666669</v>
      </c>
      <c r="K16" s="18">
        <f t="shared" si="2"/>
        <v>0.5210937500000011</v>
      </c>
      <c r="L16" s="36">
        <f t="shared" si="3"/>
        <v>0.5315104166666679</v>
      </c>
      <c r="M16" s="67">
        <f t="shared" si="10"/>
        <v>0.00324074074074074</v>
      </c>
      <c r="N16" s="18">
        <f t="shared" si="4"/>
        <v>0.49962962962962965</v>
      </c>
      <c r="O16" s="36">
        <f t="shared" si="5"/>
        <v>0.5125925925925926</v>
      </c>
      <c r="P16" s="67">
        <f t="shared" si="11"/>
        <v>0.00364583333333333</v>
      </c>
      <c r="Q16" s="18">
        <f t="shared" si="6"/>
        <v>0.48786458333333316</v>
      </c>
      <c r="R16" s="36">
        <f t="shared" si="7"/>
        <v>0.5024479166666664</v>
      </c>
    </row>
    <row r="17" spans="1:18" ht="15.75">
      <c r="A17" s="93">
        <v>10</v>
      </c>
      <c r="B17" s="138" t="s">
        <v>113</v>
      </c>
      <c r="C17" s="119">
        <v>4.8</v>
      </c>
      <c r="D17" s="117" t="s">
        <v>179</v>
      </c>
      <c r="E17" s="105" t="e">
        <f>IF(#REF!&gt;0,B18,0)</f>
        <v>#REF!</v>
      </c>
      <c r="F17" s="105" t="s">
        <v>206</v>
      </c>
      <c r="G17" s="67">
        <f t="shared" si="8"/>
        <v>0.00231481481481483</v>
      </c>
      <c r="H17" s="18">
        <f t="shared" si="0"/>
        <v>0.5164351851851858</v>
      </c>
      <c r="I17" s="36">
        <f t="shared" si="1"/>
        <v>0.527546296296297</v>
      </c>
      <c r="J17" s="67">
        <f t="shared" si="9"/>
        <v>0.00260416666666669</v>
      </c>
      <c r="K17" s="18">
        <f t="shared" si="2"/>
        <v>0.5315104166666679</v>
      </c>
      <c r="L17" s="36">
        <f t="shared" si="3"/>
        <v>0.5440104166666679</v>
      </c>
      <c r="M17" s="67">
        <f t="shared" si="10"/>
        <v>0.00324074074074074</v>
      </c>
      <c r="N17" s="18">
        <f t="shared" si="4"/>
        <v>0.5125925925925926</v>
      </c>
      <c r="O17" s="36">
        <f t="shared" si="5"/>
        <v>0.5281481481481481</v>
      </c>
      <c r="P17" s="67">
        <f t="shared" si="11"/>
        <v>0.00364583333333333</v>
      </c>
      <c r="Q17" s="18">
        <f t="shared" si="6"/>
        <v>0.5024479166666664</v>
      </c>
      <c r="R17" s="36">
        <f t="shared" si="7"/>
        <v>0.5199479166666664</v>
      </c>
    </row>
    <row r="18" spans="1:18" ht="15.75">
      <c r="A18" s="93">
        <v>11</v>
      </c>
      <c r="B18" s="138" t="s">
        <v>114</v>
      </c>
      <c r="C18" s="119">
        <v>5.4</v>
      </c>
      <c r="D18" s="117" t="s">
        <v>191</v>
      </c>
      <c r="E18" s="105" t="e">
        <f>IF(#REF!&gt;0,B19,0)</f>
        <v>#REF!</v>
      </c>
      <c r="F18" s="105" t="s">
        <v>207</v>
      </c>
      <c r="G18" s="67">
        <f t="shared" si="8"/>
        <v>0.00231481481481483</v>
      </c>
      <c r="H18" s="18">
        <f t="shared" si="0"/>
        <v>0.527546296296297</v>
      </c>
      <c r="I18" s="36">
        <f t="shared" si="1"/>
        <v>0.5400462962962971</v>
      </c>
      <c r="J18" s="67">
        <f t="shared" si="9"/>
        <v>0.00260416666666669</v>
      </c>
      <c r="K18" s="18">
        <f t="shared" si="2"/>
        <v>0.5440104166666679</v>
      </c>
      <c r="L18" s="36">
        <f t="shared" si="3"/>
        <v>0.558072916666668</v>
      </c>
      <c r="M18" s="67">
        <f t="shared" si="10"/>
        <v>0.00324074074074074</v>
      </c>
      <c r="N18" s="18">
        <f t="shared" si="4"/>
        <v>0.5281481481481481</v>
      </c>
      <c r="O18" s="36">
        <f t="shared" si="5"/>
        <v>0.5456481481481481</v>
      </c>
      <c r="P18" s="67">
        <f t="shared" si="11"/>
        <v>0.00364583333333333</v>
      </c>
      <c r="Q18" s="18">
        <f t="shared" si="6"/>
        <v>0.5199479166666664</v>
      </c>
      <c r="R18" s="36">
        <f t="shared" si="7"/>
        <v>0.5396354166666664</v>
      </c>
    </row>
    <row r="19" spans="1:18" ht="15.75">
      <c r="A19" s="93">
        <v>12</v>
      </c>
      <c r="B19" s="138" t="s">
        <v>115</v>
      </c>
      <c r="C19" s="119">
        <v>4.6</v>
      </c>
      <c r="D19" s="117" t="s">
        <v>177</v>
      </c>
      <c r="E19" s="105" t="e">
        <f>IF(#REF!&gt;0,B20,0)</f>
        <v>#REF!</v>
      </c>
      <c r="F19" s="105" t="s">
        <v>208</v>
      </c>
      <c r="G19" s="67">
        <f t="shared" si="8"/>
        <v>0.00231481481481483</v>
      </c>
      <c r="H19" s="18">
        <f t="shared" si="0"/>
        <v>0.5400462962962971</v>
      </c>
      <c r="I19" s="36">
        <f t="shared" si="1"/>
        <v>0.5506944444444453</v>
      </c>
      <c r="J19" s="67">
        <f t="shared" si="9"/>
        <v>0.00260416666666669</v>
      </c>
      <c r="K19" s="18">
        <f t="shared" si="2"/>
        <v>0.558072916666668</v>
      </c>
      <c r="L19" s="36">
        <f t="shared" si="3"/>
        <v>0.5700520833333348</v>
      </c>
      <c r="M19" s="67">
        <f t="shared" si="10"/>
        <v>0.00324074074074074</v>
      </c>
      <c r="N19" s="18">
        <f t="shared" si="4"/>
        <v>0.5456481481481481</v>
      </c>
      <c r="O19" s="36">
        <f t="shared" si="5"/>
        <v>0.5605555555555555</v>
      </c>
      <c r="P19" s="67">
        <f t="shared" si="11"/>
        <v>0.00364583333333333</v>
      </c>
      <c r="Q19" s="18">
        <f t="shared" si="6"/>
        <v>0.5396354166666664</v>
      </c>
      <c r="R19" s="36">
        <f t="shared" si="7"/>
        <v>0.5564062499999997</v>
      </c>
    </row>
    <row r="20" spans="1:18" ht="15.75">
      <c r="A20" s="93">
        <v>13</v>
      </c>
      <c r="B20" s="138" t="s">
        <v>116</v>
      </c>
      <c r="C20" s="119">
        <v>5.7</v>
      </c>
      <c r="D20" s="117" t="s">
        <v>182</v>
      </c>
      <c r="E20" s="105" t="e">
        <f>IF(#REF!&gt;0,B21,0)</f>
        <v>#REF!</v>
      </c>
      <c r="F20" s="105" t="s">
        <v>209</v>
      </c>
      <c r="G20" s="67">
        <f t="shared" si="8"/>
        <v>0.00231481481481483</v>
      </c>
      <c r="H20" s="18">
        <f t="shared" si="0"/>
        <v>0.5506944444444453</v>
      </c>
      <c r="I20" s="36">
        <f t="shared" si="1"/>
        <v>0.5638888888888898</v>
      </c>
      <c r="J20" s="67">
        <f t="shared" si="9"/>
        <v>0.00260416666666669</v>
      </c>
      <c r="K20" s="18">
        <f t="shared" si="2"/>
        <v>0.5700520833333348</v>
      </c>
      <c r="L20" s="36">
        <f t="shared" si="3"/>
        <v>0.584895833333335</v>
      </c>
      <c r="M20" s="67">
        <f t="shared" si="10"/>
        <v>0.00324074074074074</v>
      </c>
      <c r="N20" s="18">
        <f t="shared" si="4"/>
        <v>0.5605555555555555</v>
      </c>
      <c r="O20" s="36">
        <f t="shared" si="5"/>
        <v>0.5790277777777777</v>
      </c>
      <c r="P20" s="67">
        <f t="shared" si="11"/>
        <v>0.00364583333333333</v>
      </c>
      <c r="Q20" s="18">
        <f t="shared" si="6"/>
        <v>0.5564062499999997</v>
      </c>
      <c r="R20" s="36">
        <f t="shared" si="7"/>
        <v>0.5771874999999996</v>
      </c>
    </row>
    <row r="21" spans="1:18" ht="15.75">
      <c r="A21" s="93">
        <v>14</v>
      </c>
      <c r="B21" s="138" t="s">
        <v>117</v>
      </c>
      <c r="C21" s="119">
        <v>11.6</v>
      </c>
      <c r="D21" s="117" t="s">
        <v>183</v>
      </c>
      <c r="E21" s="105" t="e">
        <f>IF(#REF!&gt;0,B22,0)</f>
        <v>#REF!</v>
      </c>
      <c r="F21" s="157" t="s">
        <v>197</v>
      </c>
      <c r="G21" s="67">
        <f t="shared" si="8"/>
        <v>0.00231481481481483</v>
      </c>
      <c r="H21" s="18">
        <f t="shared" si="0"/>
        <v>0.5638888888888898</v>
      </c>
      <c r="I21" s="36">
        <f t="shared" si="1"/>
        <v>0.5907407407407418</v>
      </c>
      <c r="J21" s="67">
        <f t="shared" si="9"/>
        <v>0.00260416666666669</v>
      </c>
      <c r="K21" s="18">
        <f t="shared" si="2"/>
        <v>0.584895833333335</v>
      </c>
      <c r="L21" s="36">
        <f t="shared" si="3"/>
        <v>0.6151041666666686</v>
      </c>
      <c r="M21" s="67">
        <f t="shared" si="10"/>
        <v>0.00324074074074074</v>
      </c>
      <c r="N21" s="18">
        <f t="shared" si="4"/>
        <v>0.5790277777777777</v>
      </c>
      <c r="O21" s="36">
        <f t="shared" si="5"/>
        <v>0.6166203703703703</v>
      </c>
      <c r="P21" s="67">
        <f t="shared" si="11"/>
        <v>0.00364583333333333</v>
      </c>
      <c r="Q21" s="18">
        <f t="shared" si="6"/>
        <v>0.5771874999999996</v>
      </c>
      <c r="R21" s="36">
        <f t="shared" si="7"/>
        <v>0.6194791666666662</v>
      </c>
    </row>
    <row r="22" spans="1:18" ht="15.75">
      <c r="A22" s="93">
        <v>15</v>
      </c>
      <c r="B22" s="138" t="s">
        <v>118</v>
      </c>
      <c r="C22" s="119">
        <v>5.2</v>
      </c>
      <c r="D22" s="117" t="s">
        <v>184</v>
      </c>
      <c r="E22" s="105" t="e">
        <f>IF(#REF!&gt;0,B23,0)</f>
        <v>#REF!</v>
      </c>
      <c r="F22" s="105" t="s">
        <v>212</v>
      </c>
      <c r="G22" s="67">
        <f t="shared" si="8"/>
        <v>0.00231481481481483</v>
      </c>
      <c r="H22" s="18">
        <f t="shared" si="0"/>
        <v>0.5907407407407418</v>
      </c>
      <c r="I22" s="36">
        <f t="shared" si="1"/>
        <v>0.6027777777777789</v>
      </c>
      <c r="J22" s="67">
        <f t="shared" si="9"/>
        <v>0.00260416666666669</v>
      </c>
      <c r="K22" s="18">
        <f t="shared" si="2"/>
        <v>0.6151041666666686</v>
      </c>
      <c r="L22" s="36">
        <f t="shared" si="3"/>
        <v>0.6286458333333353</v>
      </c>
      <c r="M22" s="67">
        <f t="shared" si="10"/>
        <v>0.00324074074074074</v>
      </c>
      <c r="N22" s="18">
        <f t="shared" si="4"/>
        <v>0.6166203703703703</v>
      </c>
      <c r="O22" s="36">
        <f t="shared" si="5"/>
        <v>0.6334722222222222</v>
      </c>
      <c r="P22" s="67">
        <f t="shared" si="11"/>
        <v>0.00364583333333333</v>
      </c>
      <c r="Q22" s="18">
        <f t="shared" si="6"/>
        <v>0.6194791666666662</v>
      </c>
      <c r="R22" s="36">
        <f t="shared" si="7"/>
        <v>0.6384374999999995</v>
      </c>
    </row>
    <row r="23" spans="1:18" ht="15.75">
      <c r="A23" s="93">
        <v>16</v>
      </c>
      <c r="B23" s="138" t="s">
        <v>119</v>
      </c>
      <c r="C23" s="119">
        <v>6.7</v>
      </c>
      <c r="D23" s="117" t="s">
        <v>181</v>
      </c>
      <c r="E23" s="105" t="e">
        <f>IF(#REF!&gt;0,B24,0)</f>
        <v>#REF!</v>
      </c>
      <c r="F23" s="105" t="s">
        <v>213</v>
      </c>
      <c r="G23" s="67">
        <f t="shared" si="8"/>
        <v>0.00231481481481483</v>
      </c>
      <c r="H23" s="18">
        <f t="shared" si="0"/>
        <v>0.6027777777777789</v>
      </c>
      <c r="I23" s="36">
        <f t="shared" si="1"/>
        <v>0.6182870370370382</v>
      </c>
      <c r="J23" s="67">
        <f t="shared" si="9"/>
        <v>0.00260416666666669</v>
      </c>
      <c r="K23" s="18">
        <f t="shared" si="2"/>
        <v>0.6286458333333353</v>
      </c>
      <c r="L23" s="36">
        <f t="shared" si="3"/>
        <v>0.6460937500000021</v>
      </c>
      <c r="M23" s="67">
        <f t="shared" si="10"/>
        <v>0.00324074074074074</v>
      </c>
      <c r="N23" s="18">
        <f t="shared" si="4"/>
        <v>0.6334722222222222</v>
      </c>
      <c r="O23" s="36">
        <f t="shared" si="5"/>
        <v>0.6551851851851852</v>
      </c>
      <c r="P23" s="67">
        <f t="shared" si="11"/>
        <v>0.00364583333333333</v>
      </c>
      <c r="Q23" s="18">
        <f t="shared" si="6"/>
        <v>0.6384374999999995</v>
      </c>
      <c r="R23" s="36">
        <f t="shared" si="7"/>
        <v>0.6628645833333329</v>
      </c>
    </row>
    <row r="24" spans="1:18" ht="15.75">
      <c r="A24" s="93">
        <v>17</v>
      </c>
      <c r="B24" s="138" t="s">
        <v>120</v>
      </c>
      <c r="C24" s="119">
        <v>7.6</v>
      </c>
      <c r="D24" s="117" t="s">
        <v>187</v>
      </c>
      <c r="E24" s="105" t="e">
        <f>IF(#REF!&gt;0,B25,0)</f>
        <v>#REF!</v>
      </c>
      <c r="F24" s="105" t="s">
        <v>210</v>
      </c>
      <c r="G24" s="67">
        <f t="shared" si="8"/>
        <v>0.00231481481481483</v>
      </c>
      <c r="H24" s="18">
        <f t="shared" si="0"/>
        <v>0.6182870370370382</v>
      </c>
      <c r="I24" s="36">
        <f t="shared" si="1"/>
        <v>0.635879629629631</v>
      </c>
      <c r="J24" s="67">
        <f t="shared" si="9"/>
        <v>0.00260416666666669</v>
      </c>
      <c r="K24" s="18">
        <f t="shared" si="2"/>
        <v>0.6460937500000021</v>
      </c>
      <c r="L24" s="36">
        <f t="shared" si="3"/>
        <v>0.665885416666669</v>
      </c>
      <c r="M24" s="67">
        <f t="shared" si="10"/>
        <v>0.00324074074074074</v>
      </c>
      <c r="N24" s="18">
        <f t="shared" si="4"/>
        <v>0.6551851851851852</v>
      </c>
      <c r="O24" s="36">
        <f t="shared" si="5"/>
        <v>0.6798148148148149</v>
      </c>
      <c r="P24" s="67">
        <f t="shared" si="11"/>
        <v>0.00364583333333333</v>
      </c>
      <c r="Q24" s="18">
        <f t="shared" si="6"/>
        <v>0.6628645833333329</v>
      </c>
      <c r="R24" s="36">
        <f t="shared" si="7"/>
        <v>0.6905729166666662</v>
      </c>
    </row>
    <row r="25" spans="1:18" ht="15.75">
      <c r="A25" s="93">
        <v>18</v>
      </c>
      <c r="B25" s="138" t="s">
        <v>121</v>
      </c>
      <c r="C25" s="119">
        <v>7.6</v>
      </c>
      <c r="D25" s="117" t="s">
        <v>186</v>
      </c>
      <c r="E25" s="105" t="e">
        <f>IF(#REF!&gt;0,#REF!,0)</f>
        <v>#REF!</v>
      </c>
      <c r="F25" s="105" t="s">
        <v>211</v>
      </c>
      <c r="G25" s="67">
        <f t="shared" si="8"/>
        <v>0.00231481481481483</v>
      </c>
      <c r="H25" s="18">
        <f t="shared" si="0"/>
        <v>0.635879629629631</v>
      </c>
      <c r="I25" s="36">
        <f t="shared" si="1"/>
        <v>0.6534722222222237</v>
      </c>
      <c r="J25" s="67">
        <f t="shared" si="9"/>
        <v>0.00260416666666669</v>
      </c>
      <c r="K25" s="18">
        <f t="shared" si="2"/>
        <v>0.665885416666669</v>
      </c>
      <c r="L25" s="36">
        <f t="shared" si="3"/>
        <v>0.6856770833333359</v>
      </c>
      <c r="M25" s="67">
        <f t="shared" si="10"/>
        <v>0.00324074074074074</v>
      </c>
      <c r="N25" s="18">
        <f t="shared" si="4"/>
        <v>0.6798148148148149</v>
      </c>
      <c r="O25" s="36">
        <f t="shared" si="5"/>
        <v>0.7044444444444445</v>
      </c>
      <c r="P25" s="67">
        <f t="shared" si="11"/>
        <v>0.00364583333333333</v>
      </c>
      <c r="Q25" s="18">
        <f t="shared" si="6"/>
        <v>0.6905729166666662</v>
      </c>
      <c r="R25" s="36">
        <f t="shared" si="7"/>
        <v>0.7182812499999995</v>
      </c>
    </row>
    <row r="26" spans="1:18" s="50" customFormat="1" ht="15">
      <c r="A26" s="99" t="s">
        <v>1</v>
      </c>
      <c r="B26" s="13" t="s">
        <v>153</v>
      </c>
      <c r="C26" s="128">
        <f>SUM(C8:C25)</f>
        <v>111.29999999999998</v>
      </c>
      <c r="D26" s="21"/>
      <c r="E26" s="22">
        <f aca="true" t="shared" si="12" ref="E26:E49">IF(D26&gt;0,C26,0)</f>
        <v>0</v>
      </c>
      <c r="F26" s="56"/>
      <c r="G26" s="26">
        <f>(I25-H8)/$C26</f>
        <v>0.0023148148148148286</v>
      </c>
      <c r="H26" s="88"/>
      <c r="I26" s="23">
        <f>I25</f>
        <v>0.6534722222222237</v>
      </c>
      <c r="J26" s="26">
        <f>(L25-K8)/$C26</f>
        <v>0.00260416666666669</v>
      </c>
      <c r="K26" s="88"/>
      <c r="L26" s="23">
        <f>L25</f>
        <v>0.6856770833333359</v>
      </c>
      <c r="M26" s="26">
        <f>(O25-N8)/$C26</f>
        <v>0.003240740740740742</v>
      </c>
      <c r="N26" s="88"/>
      <c r="O26" s="23">
        <f>O25</f>
        <v>0.7044444444444445</v>
      </c>
      <c r="P26" s="26">
        <f>(R25-Q8)/$C26</f>
        <v>0.00364583333333333</v>
      </c>
      <c r="Q26" s="135"/>
      <c r="R26" s="23">
        <f>R25</f>
        <v>0.7182812499999995</v>
      </c>
    </row>
    <row r="27" spans="1:17" s="50" customFormat="1" ht="15.75">
      <c r="A27" s="144"/>
      <c r="B27" s="150" t="s">
        <v>161</v>
      </c>
      <c r="C27" s="6"/>
      <c r="D27" s="3"/>
      <c r="E27" s="51">
        <f t="shared" si="12"/>
        <v>0</v>
      </c>
      <c r="F27" s="56"/>
      <c r="G27" s="64">
        <f>SUMPRODUCT(G8:G25,$C8:$C25)</f>
        <v>0.2576388888888906</v>
      </c>
      <c r="H27" s="52"/>
      <c r="I27" s="88"/>
      <c r="J27" s="64">
        <f>SUMPRODUCT(J8:J25,$C8:$C25)</f>
        <v>0.28984375000000256</v>
      </c>
      <c r="K27" s="52"/>
      <c r="L27" s="88"/>
      <c r="M27" s="64">
        <f>SUMPRODUCT(M8:M25,$C8:$C25)</f>
        <v>0.3606944444444443</v>
      </c>
      <c r="N27" s="52"/>
      <c r="O27" s="88"/>
      <c r="P27" s="64">
        <f>SUMPRODUCT(P8:P25,$C8:$C25)</f>
        <v>0.40578124999999965</v>
      </c>
      <c r="Q27" s="52"/>
    </row>
    <row r="28" spans="1:18" ht="15.75">
      <c r="A28" s="140">
        <v>19</v>
      </c>
      <c r="B28" s="138" t="s">
        <v>131</v>
      </c>
      <c r="C28" s="119">
        <v>7.5</v>
      </c>
      <c r="D28" s="118" t="s">
        <v>186</v>
      </c>
      <c r="E28" s="105">
        <f t="shared" si="12"/>
        <v>7.5</v>
      </c>
      <c r="F28" s="105" t="s">
        <v>211</v>
      </c>
      <c r="G28" s="45">
        <v>0.00231481481481483</v>
      </c>
      <c r="H28" s="47">
        <v>0.4583333333333333</v>
      </c>
      <c r="I28" s="18">
        <f>H28+$C28*G28</f>
        <v>0.47569444444444453</v>
      </c>
      <c r="J28" s="45">
        <v>0.00260416666666669</v>
      </c>
      <c r="K28" s="47">
        <v>0.4583333333333333</v>
      </c>
      <c r="L28" s="18">
        <f>K28+$C28*J28</f>
        <v>0.4778645833333335</v>
      </c>
      <c r="M28" s="45">
        <v>0.00324074074074074</v>
      </c>
      <c r="N28" s="47">
        <v>0.4166666666666667</v>
      </c>
      <c r="O28" s="18">
        <f>N28+$C28*M28</f>
        <v>0.4409722222222222</v>
      </c>
      <c r="P28" s="45">
        <v>0.00364583333333333</v>
      </c>
      <c r="Q28" s="47">
        <v>0.3958333333333333</v>
      </c>
      <c r="R28" s="18">
        <f>Q28+$C28*P28</f>
        <v>0.4231770833333333</v>
      </c>
    </row>
    <row r="29" spans="1:18" ht="15.75">
      <c r="A29" s="140">
        <v>20</v>
      </c>
      <c r="B29" s="138" t="s">
        <v>132</v>
      </c>
      <c r="C29" s="119">
        <v>5.8</v>
      </c>
      <c r="D29" s="118" t="s">
        <v>191</v>
      </c>
      <c r="E29" s="105">
        <f t="shared" si="12"/>
        <v>5.8</v>
      </c>
      <c r="F29" s="105" t="s">
        <v>207</v>
      </c>
      <c r="G29" s="67">
        <f>G$28</f>
        <v>0.00231481481481483</v>
      </c>
      <c r="H29" s="18">
        <f aca="true" t="shared" si="13" ref="H29:H37">I28</f>
        <v>0.47569444444444453</v>
      </c>
      <c r="I29" s="18">
        <f aca="true" t="shared" si="14" ref="I29:I37">H29+$C29*G29</f>
        <v>0.48912037037037054</v>
      </c>
      <c r="J29" s="67">
        <f>J$28</f>
        <v>0.00260416666666669</v>
      </c>
      <c r="K29" s="18">
        <f aca="true" t="shared" si="15" ref="K29:K37">L28</f>
        <v>0.4778645833333335</v>
      </c>
      <c r="L29" s="18">
        <f aca="true" t="shared" si="16" ref="L29:L37">K29+$C29*J29</f>
        <v>0.4929687500000003</v>
      </c>
      <c r="M29" s="67">
        <f>M$28</f>
        <v>0.00324074074074074</v>
      </c>
      <c r="N29" s="18">
        <f aca="true" t="shared" si="17" ref="N29:N37">O28</f>
        <v>0.4409722222222222</v>
      </c>
      <c r="O29" s="18">
        <f aca="true" t="shared" si="18" ref="O29:O37">N29+$C29*M29</f>
        <v>0.4597685185185185</v>
      </c>
      <c r="P29" s="67">
        <f>P$28</f>
        <v>0.00364583333333333</v>
      </c>
      <c r="Q29" s="18">
        <f aca="true" t="shared" si="19" ref="Q29:Q37">R28</f>
        <v>0.4231770833333333</v>
      </c>
      <c r="R29" s="18">
        <f aca="true" t="shared" si="20" ref="R29:R37">Q29+$C29*P29</f>
        <v>0.4443229166666666</v>
      </c>
    </row>
    <row r="30" spans="1:18" ht="15.75">
      <c r="A30" s="140">
        <v>21</v>
      </c>
      <c r="B30" s="138" t="s">
        <v>133</v>
      </c>
      <c r="C30" s="119">
        <v>8.3</v>
      </c>
      <c r="D30" s="117" t="s">
        <v>177</v>
      </c>
      <c r="E30" s="105">
        <f t="shared" si="12"/>
        <v>8.3</v>
      </c>
      <c r="F30" s="105" t="s">
        <v>208</v>
      </c>
      <c r="G30" s="67">
        <f aca="true" t="shared" si="21" ref="G30:G37">G$28</f>
        <v>0.00231481481481483</v>
      </c>
      <c r="H30" s="18">
        <f t="shared" si="13"/>
        <v>0.48912037037037054</v>
      </c>
      <c r="I30" s="18">
        <f t="shared" si="14"/>
        <v>0.5083333333333336</v>
      </c>
      <c r="J30" s="67">
        <f aca="true" t="shared" si="22" ref="J30:J37">J$28</f>
        <v>0.00260416666666669</v>
      </c>
      <c r="K30" s="18">
        <f t="shared" si="15"/>
        <v>0.4929687500000003</v>
      </c>
      <c r="L30" s="18">
        <f t="shared" si="16"/>
        <v>0.5145833333333338</v>
      </c>
      <c r="M30" s="67">
        <f aca="true" t="shared" si="23" ref="M30:M37">M$28</f>
        <v>0.00324074074074074</v>
      </c>
      <c r="N30" s="18">
        <f t="shared" si="17"/>
        <v>0.4597685185185185</v>
      </c>
      <c r="O30" s="18">
        <f t="shared" si="18"/>
        <v>0.4866666666666667</v>
      </c>
      <c r="P30" s="67">
        <f aca="true" t="shared" si="24" ref="P30:P37">P$28</f>
        <v>0.00364583333333333</v>
      </c>
      <c r="Q30" s="18">
        <f t="shared" si="19"/>
        <v>0.4443229166666666</v>
      </c>
      <c r="R30" s="18">
        <f t="shared" si="20"/>
        <v>0.47458333333333325</v>
      </c>
    </row>
    <row r="31" spans="1:18" ht="15.75">
      <c r="A31" s="140">
        <v>22</v>
      </c>
      <c r="B31" s="141" t="s">
        <v>134</v>
      </c>
      <c r="C31" s="119">
        <v>5.1</v>
      </c>
      <c r="D31" s="118" t="s">
        <v>180</v>
      </c>
      <c r="E31" s="105">
        <f t="shared" si="12"/>
        <v>5.1</v>
      </c>
      <c r="F31" s="105" t="s">
        <v>199</v>
      </c>
      <c r="G31" s="67">
        <f t="shared" si="21"/>
        <v>0.00231481481481483</v>
      </c>
      <c r="H31" s="18">
        <f t="shared" si="13"/>
        <v>0.5083333333333336</v>
      </c>
      <c r="I31" s="18">
        <f t="shared" si="14"/>
        <v>0.5201388888888893</v>
      </c>
      <c r="J31" s="67">
        <f t="shared" si="22"/>
        <v>0.00260416666666669</v>
      </c>
      <c r="K31" s="18">
        <f t="shared" si="15"/>
        <v>0.5145833333333338</v>
      </c>
      <c r="L31" s="18">
        <f t="shared" si="16"/>
        <v>0.527864583333334</v>
      </c>
      <c r="M31" s="67">
        <f t="shared" si="23"/>
        <v>0.00324074074074074</v>
      </c>
      <c r="N31" s="18">
        <f t="shared" si="17"/>
        <v>0.4866666666666667</v>
      </c>
      <c r="O31" s="18">
        <f t="shared" si="18"/>
        <v>0.5031944444444445</v>
      </c>
      <c r="P31" s="67">
        <f t="shared" si="24"/>
        <v>0.00364583333333333</v>
      </c>
      <c r="Q31" s="18">
        <f t="shared" si="19"/>
        <v>0.47458333333333325</v>
      </c>
      <c r="R31" s="18">
        <f t="shared" si="20"/>
        <v>0.4931770833333332</v>
      </c>
    </row>
    <row r="32" spans="1:18" ht="15.75">
      <c r="A32" s="140">
        <v>23</v>
      </c>
      <c r="B32" s="141" t="s">
        <v>135</v>
      </c>
      <c r="C32" s="119">
        <v>7.9</v>
      </c>
      <c r="D32" s="118" t="s">
        <v>187</v>
      </c>
      <c r="E32" s="105">
        <f t="shared" si="12"/>
        <v>7.9</v>
      </c>
      <c r="F32" s="105" t="s">
        <v>210</v>
      </c>
      <c r="G32" s="67">
        <f t="shared" si="21"/>
        <v>0.00231481481481483</v>
      </c>
      <c r="H32" s="18">
        <f t="shared" si="13"/>
        <v>0.5201388888888893</v>
      </c>
      <c r="I32" s="18">
        <f t="shared" si="14"/>
        <v>0.5384259259259264</v>
      </c>
      <c r="J32" s="67">
        <f t="shared" si="22"/>
        <v>0.00260416666666669</v>
      </c>
      <c r="K32" s="18">
        <f t="shared" si="15"/>
        <v>0.527864583333334</v>
      </c>
      <c r="L32" s="18">
        <f t="shared" si="16"/>
        <v>0.5484375000000008</v>
      </c>
      <c r="M32" s="67">
        <f t="shared" si="23"/>
        <v>0.00324074074074074</v>
      </c>
      <c r="N32" s="18">
        <f t="shared" si="17"/>
        <v>0.5031944444444445</v>
      </c>
      <c r="O32" s="18">
        <f t="shared" si="18"/>
        <v>0.5287962962962963</v>
      </c>
      <c r="P32" s="67">
        <f t="shared" si="24"/>
        <v>0.00364583333333333</v>
      </c>
      <c r="Q32" s="18">
        <f t="shared" si="19"/>
        <v>0.4931770833333332</v>
      </c>
      <c r="R32" s="18">
        <f t="shared" si="20"/>
        <v>0.5219791666666665</v>
      </c>
    </row>
    <row r="33" spans="1:18" ht="15.75">
      <c r="A33" s="140">
        <v>24</v>
      </c>
      <c r="B33" s="138" t="s">
        <v>136</v>
      </c>
      <c r="C33" s="119">
        <v>3.5</v>
      </c>
      <c r="D33" s="118" t="s">
        <v>175</v>
      </c>
      <c r="E33" s="105">
        <f t="shared" si="12"/>
        <v>3.5</v>
      </c>
      <c r="F33" s="105" t="s">
        <v>200</v>
      </c>
      <c r="G33" s="67">
        <f t="shared" si="21"/>
        <v>0.00231481481481483</v>
      </c>
      <c r="H33" s="18">
        <f t="shared" si="13"/>
        <v>0.5384259259259264</v>
      </c>
      <c r="I33" s="18">
        <f t="shared" si="14"/>
        <v>0.5465277777777783</v>
      </c>
      <c r="J33" s="67">
        <f t="shared" si="22"/>
        <v>0.00260416666666669</v>
      </c>
      <c r="K33" s="18">
        <f t="shared" si="15"/>
        <v>0.5484375000000008</v>
      </c>
      <c r="L33" s="18">
        <f t="shared" si="16"/>
        <v>0.5575520833333342</v>
      </c>
      <c r="M33" s="67">
        <f t="shared" si="23"/>
        <v>0.00324074074074074</v>
      </c>
      <c r="N33" s="18">
        <f t="shared" si="17"/>
        <v>0.5287962962962963</v>
      </c>
      <c r="O33" s="18">
        <f t="shared" si="18"/>
        <v>0.540138888888889</v>
      </c>
      <c r="P33" s="67">
        <f t="shared" si="24"/>
        <v>0.00364583333333333</v>
      </c>
      <c r="Q33" s="18">
        <f t="shared" si="19"/>
        <v>0.5219791666666665</v>
      </c>
      <c r="R33" s="18">
        <f t="shared" si="20"/>
        <v>0.5347395833333332</v>
      </c>
    </row>
    <row r="34" spans="1:18" ht="15.75">
      <c r="A34" s="140">
        <v>25</v>
      </c>
      <c r="B34" s="138" t="s">
        <v>137</v>
      </c>
      <c r="C34" s="119">
        <v>7.4</v>
      </c>
      <c r="D34" s="118" t="s">
        <v>185</v>
      </c>
      <c r="E34" s="105">
        <f t="shared" si="12"/>
        <v>7.4</v>
      </c>
      <c r="F34" s="105" t="s">
        <v>202</v>
      </c>
      <c r="G34" s="67">
        <f t="shared" si="21"/>
        <v>0.00231481481481483</v>
      </c>
      <c r="H34" s="18">
        <f t="shared" si="13"/>
        <v>0.5465277777777783</v>
      </c>
      <c r="I34" s="18">
        <f t="shared" si="14"/>
        <v>0.563657407407408</v>
      </c>
      <c r="J34" s="67">
        <f t="shared" si="22"/>
        <v>0.00260416666666669</v>
      </c>
      <c r="K34" s="18">
        <f t="shared" si="15"/>
        <v>0.5575520833333342</v>
      </c>
      <c r="L34" s="18">
        <f t="shared" si="16"/>
        <v>0.5768229166666676</v>
      </c>
      <c r="M34" s="67">
        <f t="shared" si="23"/>
        <v>0.00324074074074074</v>
      </c>
      <c r="N34" s="18">
        <f t="shared" si="17"/>
        <v>0.540138888888889</v>
      </c>
      <c r="O34" s="18">
        <f t="shared" si="18"/>
        <v>0.5641203703703704</v>
      </c>
      <c r="P34" s="67">
        <f t="shared" si="24"/>
        <v>0.00364583333333333</v>
      </c>
      <c r="Q34" s="18">
        <f t="shared" si="19"/>
        <v>0.5347395833333332</v>
      </c>
      <c r="R34" s="18">
        <f t="shared" si="20"/>
        <v>0.5617187499999998</v>
      </c>
    </row>
    <row r="35" spans="1:18" ht="15.75">
      <c r="A35" s="140">
        <v>26</v>
      </c>
      <c r="B35" s="138" t="s">
        <v>138</v>
      </c>
      <c r="C35" s="119">
        <v>4.9</v>
      </c>
      <c r="D35" s="118" t="s">
        <v>179</v>
      </c>
      <c r="E35" s="105">
        <f t="shared" si="12"/>
        <v>4.9</v>
      </c>
      <c r="F35" s="105" t="s">
        <v>206</v>
      </c>
      <c r="G35" s="67">
        <f t="shared" si="21"/>
        <v>0.00231481481481483</v>
      </c>
      <c r="H35" s="18">
        <f t="shared" si="13"/>
        <v>0.563657407407408</v>
      </c>
      <c r="I35" s="18">
        <f t="shared" si="14"/>
        <v>0.5750000000000006</v>
      </c>
      <c r="J35" s="67">
        <f t="shared" si="22"/>
        <v>0.00260416666666669</v>
      </c>
      <c r="K35" s="18">
        <f t="shared" si="15"/>
        <v>0.5768229166666676</v>
      </c>
      <c r="L35" s="18">
        <f t="shared" si="16"/>
        <v>0.5895833333333345</v>
      </c>
      <c r="M35" s="67">
        <f t="shared" si="23"/>
        <v>0.00324074074074074</v>
      </c>
      <c r="N35" s="18">
        <f t="shared" si="17"/>
        <v>0.5641203703703704</v>
      </c>
      <c r="O35" s="18">
        <f t="shared" si="18"/>
        <v>0.5800000000000001</v>
      </c>
      <c r="P35" s="67">
        <f t="shared" si="24"/>
        <v>0.00364583333333333</v>
      </c>
      <c r="Q35" s="18">
        <f t="shared" si="19"/>
        <v>0.5617187499999998</v>
      </c>
      <c r="R35" s="18">
        <f t="shared" si="20"/>
        <v>0.5795833333333331</v>
      </c>
    </row>
    <row r="36" spans="1:18" ht="15.75">
      <c r="A36" s="140">
        <v>27</v>
      </c>
      <c r="B36" s="138" t="s">
        <v>139</v>
      </c>
      <c r="C36" s="119">
        <v>5.2</v>
      </c>
      <c r="D36" s="118" t="s">
        <v>183</v>
      </c>
      <c r="E36" s="105">
        <f t="shared" si="12"/>
        <v>5.2</v>
      </c>
      <c r="F36" s="157" t="s">
        <v>197</v>
      </c>
      <c r="G36" s="67">
        <f t="shared" si="21"/>
        <v>0.00231481481481483</v>
      </c>
      <c r="H36" s="18">
        <f t="shared" si="13"/>
        <v>0.5750000000000006</v>
      </c>
      <c r="I36" s="18">
        <f t="shared" si="14"/>
        <v>0.5870370370370377</v>
      </c>
      <c r="J36" s="67">
        <f t="shared" si="22"/>
        <v>0.00260416666666669</v>
      </c>
      <c r="K36" s="18">
        <f t="shared" si="15"/>
        <v>0.5895833333333345</v>
      </c>
      <c r="L36" s="18">
        <f t="shared" si="16"/>
        <v>0.6031250000000012</v>
      </c>
      <c r="M36" s="67">
        <f t="shared" si="23"/>
        <v>0.00324074074074074</v>
      </c>
      <c r="N36" s="18">
        <f t="shared" si="17"/>
        <v>0.5800000000000001</v>
      </c>
      <c r="O36" s="18">
        <f t="shared" si="18"/>
        <v>0.596851851851852</v>
      </c>
      <c r="P36" s="67">
        <f t="shared" si="24"/>
        <v>0.00364583333333333</v>
      </c>
      <c r="Q36" s="18">
        <f t="shared" si="19"/>
        <v>0.5795833333333331</v>
      </c>
      <c r="R36" s="18">
        <f t="shared" si="20"/>
        <v>0.5985416666666664</v>
      </c>
    </row>
    <row r="37" spans="1:18" ht="15.75">
      <c r="A37" s="140">
        <v>28</v>
      </c>
      <c r="B37" s="138" t="s">
        <v>140</v>
      </c>
      <c r="C37" s="119">
        <v>5.6</v>
      </c>
      <c r="D37" s="118" t="s">
        <v>189</v>
      </c>
      <c r="E37" s="105">
        <f t="shared" si="12"/>
        <v>5.6</v>
      </c>
      <c r="F37" s="105" t="s">
        <v>214</v>
      </c>
      <c r="G37" s="67">
        <f t="shared" si="21"/>
        <v>0.00231481481481483</v>
      </c>
      <c r="H37" s="18">
        <f t="shared" si="13"/>
        <v>0.5870370370370377</v>
      </c>
      <c r="I37" s="18">
        <f t="shared" si="14"/>
        <v>0.6000000000000008</v>
      </c>
      <c r="J37" s="67">
        <f t="shared" si="22"/>
        <v>0.00260416666666669</v>
      </c>
      <c r="K37" s="18">
        <f t="shared" si="15"/>
        <v>0.6031250000000012</v>
      </c>
      <c r="L37" s="18">
        <f t="shared" si="16"/>
        <v>0.6177083333333347</v>
      </c>
      <c r="M37" s="67">
        <f t="shared" si="23"/>
        <v>0.00324074074074074</v>
      </c>
      <c r="N37" s="18">
        <f t="shared" si="17"/>
        <v>0.596851851851852</v>
      </c>
      <c r="O37" s="18">
        <f t="shared" si="18"/>
        <v>0.6150000000000001</v>
      </c>
      <c r="P37" s="67">
        <f t="shared" si="24"/>
        <v>0.00364583333333333</v>
      </c>
      <c r="Q37" s="18">
        <f t="shared" si="19"/>
        <v>0.5985416666666664</v>
      </c>
      <c r="R37" s="18">
        <f t="shared" si="20"/>
        <v>0.618958333333333</v>
      </c>
    </row>
    <row r="38" spans="1:18" s="50" customFormat="1" ht="15">
      <c r="A38" s="19" t="s">
        <v>1</v>
      </c>
      <c r="B38" s="13" t="s">
        <v>155</v>
      </c>
      <c r="C38" s="14">
        <f>SUM(C28:C37)</f>
        <v>61.2</v>
      </c>
      <c r="D38" s="97"/>
      <c r="E38" s="22">
        <f t="shared" si="12"/>
        <v>0</v>
      </c>
      <c r="F38" s="56"/>
      <c r="G38" s="26">
        <f>(I38-H28)/$C38</f>
        <v>0.0023148148148148273</v>
      </c>
      <c r="H38" s="88"/>
      <c r="I38" s="23">
        <f>I37</f>
        <v>0.6000000000000008</v>
      </c>
      <c r="J38" s="26">
        <f>(L38-K28)/$C38</f>
        <v>0.00260416666666669</v>
      </c>
      <c r="K38" s="88"/>
      <c r="L38" s="23">
        <f>L37</f>
        <v>0.6177083333333347</v>
      </c>
      <c r="M38" s="26">
        <f>(O38-N28)/$C38</f>
        <v>0.003240740740740742</v>
      </c>
      <c r="N38" s="88"/>
      <c r="O38" s="23">
        <f>O37</f>
        <v>0.6150000000000001</v>
      </c>
      <c r="P38" s="26">
        <f>(R38-Q28)/$C38</f>
        <v>0.003645833333333329</v>
      </c>
      <c r="Q38" s="135"/>
      <c r="R38" s="23">
        <f>R37</f>
        <v>0.618958333333333</v>
      </c>
    </row>
    <row r="39" spans="1:17" s="50" customFormat="1" ht="15.75">
      <c r="A39" s="126"/>
      <c r="B39" s="127" t="s">
        <v>162</v>
      </c>
      <c r="C39" s="7"/>
      <c r="D39" s="98"/>
      <c r="E39" s="51">
        <f t="shared" si="12"/>
        <v>0</v>
      </c>
      <c r="F39" s="56"/>
      <c r="G39" s="64">
        <f>SUMPRODUCT(G28:G37,$C28:$C37)</f>
        <v>0.14166666666666758</v>
      </c>
      <c r="H39" s="52"/>
      <c r="I39" s="88"/>
      <c r="J39" s="64">
        <f>SUMPRODUCT(J28:J37,$C28:$C37)</f>
        <v>0.15937500000000138</v>
      </c>
      <c r="K39" s="52"/>
      <c r="L39" s="88"/>
      <c r="M39" s="64">
        <f>SUMPRODUCT(M28:M37,$C28:$C37)</f>
        <v>0.1983333333333333</v>
      </c>
      <c r="N39" s="52"/>
      <c r="O39" s="88"/>
      <c r="P39" s="64">
        <f>SUMPRODUCT(P28:P37,$C28:$C37)</f>
        <v>0.2231249999999998</v>
      </c>
      <c r="Q39" s="52"/>
    </row>
    <row r="40" spans="1:18" ht="15.75">
      <c r="A40" s="140">
        <v>29</v>
      </c>
      <c r="B40" s="138" t="s">
        <v>122</v>
      </c>
      <c r="C40" s="119">
        <v>5.4</v>
      </c>
      <c r="D40" s="118" t="s">
        <v>183</v>
      </c>
      <c r="E40" s="105">
        <f t="shared" si="12"/>
        <v>5.4</v>
      </c>
      <c r="F40" s="157" t="s">
        <v>197</v>
      </c>
      <c r="G40" s="45">
        <v>0.00231481481481483</v>
      </c>
      <c r="H40" s="47">
        <v>0.4583333333333333</v>
      </c>
      <c r="I40" s="18">
        <f>H40+$C40*G40</f>
        <v>0.4708333333333334</v>
      </c>
      <c r="J40" s="45">
        <v>0.00260416666666669</v>
      </c>
      <c r="K40" s="47">
        <v>0.4583333333333333</v>
      </c>
      <c r="L40" s="18">
        <f>K40+$C40*J40</f>
        <v>0.47239583333333346</v>
      </c>
      <c r="M40" s="45">
        <v>0.00324074074074074</v>
      </c>
      <c r="N40" s="47">
        <v>0.4166666666666667</v>
      </c>
      <c r="O40" s="18">
        <f>N40+$C40*M40</f>
        <v>0.4341666666666667</v>
      </c>
      <c r="P40" s="45">
        <v>0.00364583333333333</v>
      </c>
      <c r="Q40" s="47">
        <v>0.3958333333333333</v>
      </c>
      <c r="R40" s="18">
        <f>Q40+$C40*P40</f>
        <v>0.4155208333333333</v>
      </c>
    </row>
    <row r="41" spans="1:18" ht="15.75">
      <c r="A41" s="140">
        <v>30</v>
      </c>
      <c r="B41" s="138" t="s">
        <v>123</v>
      </c>
      <c r="C41" s="119">
        <v>9</v>
      </c>
      <c r="D41" s="118" t="s">
        <v>187</v>
      </c>
      <c r="E41" s="105">
        <f t="shared" si="12"/>
        <v>9</v>
      </c>
      <c r="F41" s="105" t="s">
        <v>210</v>
      </c>
      <c r="G41" s="67">
        <f>G$40</f>
        <v>0.00231481481481483</v>
      </c>
      <c r="H41" s="18">
        <f>I40</f>
        <v>0.4708333333333334</v>
      </c>
      <c r="I41" s="18">
        <f aca="true" t="shared" si="25" ref="I41:I49">H41+$C41*G41</f>
        <v>0.49166666666666686</v>
      </c>
      <c r="J41" s="67">
        <f>J$40</f>
        <v>0.00260416666666669</v>
      </c>
      <c r="K41" s="18">
        <f>L40</f>
        <v>0.47239583333333346</v>
      </c>
      <c r="L41" s="18">
        <f aca="true" t="shared" si="26" ref="L41:L49">K41+$C41*J41</f>
        <v>0.4958333333333337</v>
      </c>
      <c r="M41" s="67">
        <f>M$40</f>
        <v>0.00324074074074074</v>
      </c>
      <c r="N41" s="18">
        <f>O40</f>
        <v>0.4341666666666667</v>
      </c>
      <c r="O41" s="18">
        <f aca="true" t="shared" si="27" ref="O41:O49">N41+$C41*M41</f>
        <v>0.4633333333333334</v>
      </c>
      <c r="P41" s="67">
        <f>P$40</f>
        <v>0.00364583333333333</v>
      </c>
      <c r="Q41" s="18">
        <f>R40</f>
        <v>0.4155208333333333</v>
      </c>
      <c r="R41" s="18">
        <f aca="true" t="shared" si="28" ref="R41:R49">Q41+$C41*P41</f>
        <v>0.44833333333333325</v>
      </c>
    </row>
    <row r="42" spans="1:18" ht="15.75">
      <c r="A42" s="140">
        <v>31</v>
      </c>
      <c r="B42" s="138" t="s">
        <v>124</v>
      </c>
      <c r="C42" s="119">
        <v>8.8</v>
      </c>
      <c r="D42" s="118" t="s">
        <v>190</v>
      </c>
      <c r="E42" s="105">
        <f t="shared" si="12"/>
        <v>8.8</v>
      </c>
      <c r="F42" s="105" t="s">
        <v>203</v>
      </c>
      <c r="G42" s="67">
        <f aca="true" t="shared" si="29" ref="G42:G49">G$40</f>
        <v>0.00231481481481483</v>
      </c>
      <c r="H42" s="18">
        <f aca="true" t="shared" si="30" ref="H42:H49">I41</f>
        <v>0.49166666666666686</v>
      </c>
      <c r="I42" s="18">
        <f t="shared" si="25"/>
        <v>0.5120370370370374</v>
      </c>
      <c r="J42" s="67">
        <f aca="true" t="shared" si="31" ref="J42:J49">J$40</f>
        <v>0.00260416666666669</v>
      </c>
      <c r="K42" s="18">
        <f aca="true" t="shared" si="32" ref="K42:K49">L41</f>
        <v>0.4958333333333337</v>
      </c>
      <c r="L42" s="18">
        <f t="shared" si="26"/>
        <v>0.5187500000000006</v>
      </c>
      <c r="M42" s="67">
        <f aca="true" t="shared" si="33" ref="M42:M49">M$40</f>
        <v>0.00324074074074074</v>
      </c>
      <c r="N42" s="18">
        <f aca="true" t="shared" si="34" ref="N42:N49">O41</f>
        <v>0.4633333333333334</v>
      </c>
      <c r="O42" s="18">
        <f t="shared" si="27"/>
        <v>0.4918518518518519</v>
      </c>
      <c r="P42" s="67">
        <f aca="true" t="shared" si="35" ref="P42:P49">P$40</f>
        <v>0.00364583333333333</v>
      </c>
      <c r="Q42" s="18">
        <f aca="true" t="shared" si="36" ref="Q42:Q49">R41</f>
        <v>0.44833333333333325</v>
      </c>
      <c r="R42" s="18">
        <f t="shared" si="28"/>
        <v>0.48041666666666655</v>
      </c>
    </row>
    <row r="43" spans="1:18" ht="15.75">
      <c r="A43" s="140">
        <v>32</v>
      </c>
      <c r="B43" s="138" t="s">
        <v>125</v>
      </c>
      <c r="C43" s="119">
        <v>7.3</v>
      </c>
      <c r="D43" s="118" t="s">
        <v>186</v>
      </c>
      <c r="E43" s="105">
        <f t="shared" si="12"/>
        <v>7.3</v>
      </c>
      <c r="F43" s="105" t="s">
        <v>211</v>
      </c>
      <c r="G43" s="67">
        <f t="shared" si="29"/>
        <v>0.00231481481481483</v>
      </c>
      <c r="H43" s="18">
        <f t="shared" si="30"/>
        <v>0.5120370370370374</v>
      </c>
      <c r="I43" s="18">
        <f t="shared" si="25"/>
        <v>0.5289351851851857</v>
      </c>
      <c r="J43" s="67">
        <f t="shared" si="31"/>
        <v>0.00260416666666669</v>
      </c>
      <c r="K43" s="18">
        <f t="shared" si="32"/>
        <v>0.5187500000000006</v>
      </c>
      <c r="L43" s="18">
        <f t="shared" si="26"/>
        <v>0.5377604166666674</v>
      </c>
      <c r="M43" s="67">
        <f t="shared" si="33"/>
        <v>0.00324074074074074</v>
      </c>
      <c r="N43" s="18">
        <f t="shared" si="34"/>
        <v>0.4918518518518519</v>
      </c>
      <c r="O43" s="18">
        <f t="shared" si="27"/>
        <v>0.5155092592592593</v>
      </c>
      <c r="P43" s="67">
        <f t="shared" si="35"/>
        <v>0.00364583333333333</v>
      </c>
      <c r="Q43" s="18">
        <f t="shared" si="36"/>
        <v>0.48041666666666655</v>
      </c>
      <c r="R43" s="18">
        <f t="shared" si="28"/>
        <v>0.5070312499999998</v>
      </c>
    </row>
    <row r="44" spans="1:18" ht="15.75">
      <c r="A44" s="140">
        <v>33</v>
      </c>
      <c r="B44" s="138" t="s">
        <v>126</v>
      </c>
      <c r="C44" s="119">
        <v>4</v>
      </c>
      <c r="D44" s="118" t="s">
        <v>195</v>
      </c>
      <c r="E44" s="105">
        <f t="shared" si="12"/>
        <v>4</v>
      </c>
      <c r="F44" s="105" t="s">
        <v>205</v>
      </c>
      <c r="G44" s="67">
        <f t="shared" si="29"/>
        <v>0.00231481481481483</v>
      </c>
      <c r="H44" s="18">
        <f t="shared" si="30"/>
        <v>0.5289351851851857</v>
      </c>
      <c r="I44" s="18">
        <f t="shared" si="25"/>
        <v>0.538194444444445</v>
      </c>
      <c r="J44" s="67">
        <f t="shared" si="31"/>
        <v>0.00260416666666669</v>
      </c>
      <c r="K44" s="18">
        <f t="shared" si="32"/>
        <v>0.5377604166666674</v>
      </c>
      <c r="L44" s="18">
        <f t="shared" si="26"/>
        <v>0.5481770833333341</v>
      </c>
      <c r="M44" s="67">
        <f t="shared" si="33"/>
        <v>0.00324074074074074</v>
      </c>
      <c r="N44" s="18">
        <f t="shared" si="34"/>
        <v>0.5155092592592593</v>
      </c>
      <c r="O44" s="18">
        <f t="shared" si="27"/>
        <v>0.5284722222222222</v>
      </c>
      <c r="P44" s="67">
        <f t="shared" si="35"/>
        <v>0.00364583333333333</v>
      </c>
      <c r="Q44" s="18">
        <f t="shared" si="36"/>
        <v>0.5070312499999998</v>
      </c>
      <c r="R44" s="18">
        <f t="shared" si="28"/>
        <v>0.5216145833333331</v>
      </c>
    </row>
    <row r="45" spans="1:18" ht="15.75">
      <c r="A45" s="140">
        <v>34</v>
      </c>
      <c r="B45" s="138" t="s">
        <v>158</v>
      </c>
      <c r="C45" s="119">
        <v>6.1</v>
      </c>
      <c r="D45" s="118" t="s">
        <v>188</v>
      </c>
      <c r="E45" s="105">
        <f t="shared" si="12"/>
        <v>6.1</v>
      </c>
      <c r="F45" s="117" t="s">
        <v>198</v>
      </c>
      <c r="G45" s="67">
        <f t="shared" si="29"/>
        <v>0.00231481481481483</v>
      </c>
      <c r="H45" s="18">
        <f t="shared" si="30"/>
        <v>0.538194444444445</v>
      </c>
      <c r="I45" s="18">
        <f t="shared" si="25"/>
        <v>0.5523148148148155</v>
      </c>
      <c r="J45" s="67">
        <f t="shared" si="31"/>
        <v>0.00260416666666669</v>
      </c>
      <c r="K45" s="18">
        <f t="shared" si="32"/>
        <v>0.5481770833333341</v>
      </c>
      <c r="L45" s="18">
        <f t="shared" si="26"/>
        <v>0.5640625000000009</v>
      </c>
      <c r="M45" s="67">
        <f t="shared" si="33"/>
        <v>0.00324074074074074</v>
      </c>
      <c r="N45" s="18">
        <f t="shared" si="34"/>
        <v>0.5284722222222222</v>
      </c>
      <c r="O45" s="18">
        <f t="shared" si="27"/>
        <v>0.5482407407407407</v>
      </c>
      <c r="P45" s="67">
        <f t="shared" si="35"/>
        <v>0.00364583333333333</v>
      </c>
      <c r="Q45" s="18">
        <f t="shared" si="36"/>
        <v>0.5216145833333331</v>
      </c>
      <c r="R45" s="18">
        <f t="shared" si="28"/>
        <v>0.5438541666666664</v>
      </c>
    </row>
    <row r="46" spans="1:18" ht="15.75">
      <c r="A46" s="140">
        <v>35</v>
      </c>
      <c r="B46" s="138" t="s">
        <v>127</v>
      </c>
      <c r="C46" s="119">
        <v>6</v>
      </c>
      <c r="D46" s="118" t="s">
        <v>182</v>
      </c>
      <c r="E46" s="105">
        <f t="shared" si="12"/>
        <v>6</v>
      </c>
      <c r="F46" s="105" t="s">
        <v>209</v>
      </c>
      <c r="G46" s="67">
        <f t="shared" si="29"/>
        <v>0.00231481481481483</v>
      </c>
      <c r="H46" s="18">
        <f t="shared" si="30"/>
        <v>0.5523148148148155</v>
      </c>
      <c r="I46" s="18">
        <f t="shared" si="25"/>
        <v>0.5662037037037044</v>
      </c>
      <c r="J46" s="67">
        <f t="shared" si="31"/>
        <v>0.00260416666666669</v>
      </c>
      <c r="K46" s="18">
        <f t="shared" si="32"/>
        <v>0.5640625000000009</v>
      </c>
      <c r="L46" s="18">
        <f t="shared" si="26"/>
        <v>0.579687500000001</v>
      </c>
      <c r="M46" s="67">
        <f t="shared" si="33"/>
        <v>0.00324074074074074</v>
      </c>
      <c r="N46" s="18">
        <f t="shared" si="34"/>
        <v>0.5482407407407407</v>
      </c>
      <c r="O46" s="18">
        <f t="shared" si="27"/>
        <v>0.5676851851851852</v>
      </c>
      <c r="P46" s="67">
        <f t="shared" si="35"/>
        <v>0.00364583333333333</v>
      </c>
      <c r="Q46" s="18">
        <f t="shared" si="36"/>
        <v>0.5438541666666664</v>
      </c>
      <c r="R46" s="18">
        <f t="shared" si="28"/>
        <v>0.5657291666666664</v>
      </c>
    </row>
    <row r="47" spans="1:18" ht="15.75">
      <c r="A47" s="140">
        <v>36</v>
      </c>
      <c r="B47" s="138" t="s">
        <v>128</v>
      </c>
      <c r="C47" s="119">
        <v>5.1</v>
      </c>
      <c r="D47" s="118" t="s">
        <v>194</v>
      </c>
      <c r="E47" s="105">
        <f t="shared" si="12"/>
        <v>5.1</v>
      </c>
      <c r="F47" s="105" t="s">
        <v>204</v>
      </c>
      <c r="G47" s="67">
        <f t="shared" si="29"/>
        <v>0.00231481481481483</v>
      </c>
      <c r="H47" s="18">
        <f t="shared" si="30"/>
        <v>0.5662037037037044</v>
      </c>
      <c r="I47" s="18">
        <f t="shared" si="25"/>
        <v>0.57800925925926</v>
      </c>
      <c r="J47" s="67">
        <f t="shared" si="31"/>
        <v>0.00260416666666669</v>
      </c>
      <c r="K47" s="18">
        <f t="shared" si="32"/>
        <v>0.579687500000001</v>
      </c>
      <c r="L47" s="18">
        <f t="shared" si="26"/>
        <v>0.5929687500000012</v>
      </c>
      <c r="M47" s="67">
        <f t="shared" si="33"/>
        <v>0.00324074074074074</v>
      </c>
      <c r="N47" s="18">
        <f t="shared" si="34"/>
        <v>0.5676851851851852</v>
      </c>
      <c r="O47" s="18">
        <f t="shared" si="27"/>
        <v>0.584212962962963</v>
      </c>
      <c r="P47" s="67">
        <f t="shared" si="35"/>
        <v>0.00364583333333333</v>
      </c>
      <c r="Q47" s="18">
        <f t="shared" si="36"/>
        <v>0.5657291666666664</v>
      </c>
      <c r="R47" s="18">
        <f t="shared" si="28"/>
        <v>0.5843229166666664</v>
      </c>
    </row>
    <row r="48" spans="1:18" ht="15.75">
      <c r="A48" s="140">
        <v>37</v>
      </c>
      <c r="B48" s="138" t="s">
        <v>129</v>
      </c>
      <c r="C48" s="119">
        <v>6.7</v>
      </c>
      <c r="D48" s="118" t="s">
        <v>181</v>
      </c>
      <c r="E48" s="105">
        <f t="shared" si="12"/>
        <v>6.7</v>
      </c>
      <c r="F48" s="105" t="s">
        <v>213</v>
      </c>
      <c r="G48" s="67">
        <f t="shared" si="29"/>
        <v>0.00231481481481483</v>
      </c>
      <c r="H48" s="18">
        <f t="shared" si="30"/>
        <v>0.57800925925926</v>
      </c>
      <c r="I48" s="18">
        <f t="shared" si="25"/>
        <v>0.5935185185185194</v>
      </c>
      <c r="J48" s="67">
        <f t="shared" si="31"/>
        <v>0.00260416666666669</v>
      </c>
      <c r="K48" s="18">
        <f t="shared" si="32"/>
        <v>0.5929687500000012</v>
      </c>
      <c r="L48" s="18">
        <f t="shared" si="26"/>
        <v>0.6104166666666679</v>
      </c>
      <c r="M48" s="67">
        <f t="shared" si="33"/>
        <v>0.00324074074074074</v>
      </c>
      <c r="N48" s="18">
        <f t="shared" si="34"/>
        <v>0.584212962962963</v>
      </c>
      <c r="O48" s="18">
        <f t="shared" si="27"/>
        <v>0.605925925925926</v>
      </c>
      <c r="P48" s="67">
        <f t="shared" si="35"/>
        <v>0.00364583333333333</v>
      </c>
      <c r="Q48" s="18">
        <f t="shared" si="36"/>
        <v>0.5843229166666664</v>
      </c>
      <c r="R48" s="18">
        <f t="shared" si="28"/>
        <v>0.6087499999999997</v>
      </c>
    </row>
    <row r="49" spans="1:18" ht="15.75">
      <c r="A49" s="140">
        <v>38</v>
      </c>
      <c r="B49" s="138" t="s">
        <v>130</v>
      </c>
      <c r="C49" s="119">
        <v>5</v>
      </c>
      <c r="D49" s="118" t="s">
        <v>176</v>
      </c>
      <c r="E49" s="105">
        <f t="shared" si="12"/>
        <v>5</v>
      </c>
      <c r="F49" s="105" t="s">
        <v>196</v>
      </c>
      <c r="G49" s="67">
        <f t="shared" si="29"/>
        <v>0.00231481481481483</v>
      </c>
      <c r="H49" s="18">
        <f t="shared" si="30"/>
        <v>0.5935185185185194</v>
      </c>
      <c r="I49" s="18">
        <f t="shared" si="25"/>
        <v>0.6050925925925936</v>
      </c>
      <c r="J49" s="67">
        <f t="shared" si="31"/>
        <v>0.00260416666666669</v>
      </c>
      <c r="K49" s="18">
        <f t="shared" si="32"/>
        <v>0.6104166666666679</v>
      </c>
      <c r="L49" s="18">
        <f t="shared" si="26"/>
        <v>0.6234375000000014</v>
      </c>
      <c r="M49" s="67">
        <f t="shared" si="33"/>
        <v>0.00324074074074074</v>
      </c>
      <c r="N49" s="18">
        <f t="shared" si="34"/>
        <v>0.605925925925926</v>
      </c>
      <c r="O49" s="18">
        <f t="shared" si="27"/>
        <v>0.6221296296296297</v>
      </c>
      <c r="P49" s="67">
        <f t="shared" si="35"/>
        <v>0.00364583333333333</v>
      </c>
      <c r="Q49" s="18">
        <f t="shared" si="36"/>
        <v>0.6087499999999997</v>
      </c>
      <c r="R49" s="18">
        <f t="shared" si="28"/>
        <v>0.6269791666666663</v>
      </c>
    </row>
    <row r="50" spans="1:18" ht="15">
      <c r="A50" s="19" t="s">
        <v>1</v>
      </c>
      <c r="B50" s="13" t="s">
        <v>155</v>
      </c>
      <c r="C50" s="14">
        <f>SUM(C40:C49)</f>
        <v>63.400000000000006</v>
      </c>
      <c r="D50" s="97"/>
      <c r="E50" s="22">
        <f>IF(D51&gt;0,C50,0)</f>
        <v>0</v>
      </c>
      <c r="F50" s="56"/>
      <c r="G50" s="26">
        <f>(I50-H40)/$C50</f>
        <v>0.002314814814814831</v>
      </c>
      <c r="H50" s="136"/>
      <c r="I50" s="23">
        <f>I49</f>
        <v>0.6050925925925936</v>
      </c>
      <c r="J50" s="26">
        <f>(L50-K40)/$C50</f>
        <v>0.002604166666666689</v>
      </c>
      <c r="K50" s="136"/>
      <c r="L50" s="23">
        <f>L49</f>
        <v>0.6234375000000014</v>
      </c>
      <c r="M50" s="26">
        <f>(O50-N40)/$C50</f>
        <v>0.003240740740740741</v>
      </c>
      <c r="N50" s="136"/>
      <c r="O50" s="23">
        <f>O49</f>
        <v>0.6221296296296297</v>
      </c>
      <c r="P50" s="26">
        <f>(R50-Q40)/$C50</f>
        <v>0.0036458333333333278</v>
      </c>
      <c r="Q50" s="137"/>
      <c r="R50" s="23">
        <f>R49</f>
        <v>0.6269791666666663</v>
      </c>
    </row>
    <row r="51" spans="1:17" s="50" customFormat="1" ht="15.75">
      <c r="A51" s="126"/>
      <c r="B51" s="127" t="s">
        <v>163</v>
      </c>
      <c r="C51" s="7"/>
      <c r="D51" s="98"/>
      <c r="E51" s="51"/>
      <c r="F51" s="56"/>
      <c r="G51" s="64">
        <f>SUMPRODUCT(G40:G49,$C40:$C49)</f>
        <v>0.1467592592592602</v>
      </c>
      <c r="H51" s="52"/>
      <c r="I51" s="88"/>
      <c r="J51" s="64">
        <f>SUMPRODUCT(J40:J49,$C40:$C49)</f>
        <v>0.16510416666666813</v>
      </c>
      <c r="K51" s="52"/>
      <c r="L51" s="88"/>
      <c r="M51" s="64">
        <f>SUMPRODUCT(M40:M49,$C40:$C49)</f>
        <v>0.20546296296296293</v>
      </c>
      <c r="N51" s="52"/>
      <c r="O51" s="88"/>
      <c r="P51" s="64">
        <f>SUMPRODUCT(P40:P49,$C40:$C49)</f>
        <v>0.23114583333333313</v>
      </c>
      <c r="Q51" s="52"/>
    </row>
    <row r="52" spans="1:18" ht="15.75">
      <c r="A52" s="140">
        <v>39</v>
      </c>
      <c r="B52" s="138" t="s">
        <v>141</v>
      </c>
      <c r="C52" s="119">
        <v>7.5</v>
      </c>
      <c r="D52" s="118" t="s">
        <v>181</v>
      </c>
      <c r="E52" s="105">
        <f>IF(D52&gt;0,C52,0)</f>
        <v>7.5</v>
      </c>
      <c r="F52" s="105" t="s">
        <v>213</v>
      </c>
      <c r="G52" s="45">
        <v>0.00231481481481483</v>
      </c>
      <c r="H52" s="47">
        <v>0.3958333333333333</v>
      </c>
      <c r="I52" s="18">
        <f>H52+$C52*G52</f>
        <v>0.41319444444444453</v>
      </c>
      <c r="J52" s="45">
        <v>0.00260416666666669</v>
      </c>
      <c r="K52" s="47">
        <v>0.3958333333333333</v>
      </c>
      <c r="L52" s="18">
        <f>K52+$C52*J52</f>
        <v>0.4153645833333335</v>
      </c>
      <c r="M52" s="45">
        <v>0.00324074074074074</v>
      </c>
      <c r="N52" s="47">
        <v>0.34375</v>
      </c>
      <c r="O52" s="18">
        <f>N52+$C52*M52</f>
        <v>0.3680555555555556</v>
      </c>
      <c r="P52" s="45">
        <v>0.00364583333333333</v>
      </c>
      <c r="Q52" s="47">
        <v>0.3125</v>
      </c>
      <c r="R52" s="18">
        <f>Q52+$C52*P52</f>
        <v>0.33984375</v>
      </c>
    </row>
    <row r="53" spans="1:18" ht="15.75">
      <c r="A53" s="140">
        <v>40</v>
      </c>
      <c r="B53" s="138" t="s">
        <v>142</v>
      </c>
      <c r="C53" s="119">
        <v>6.5</v>
      </c>
      <c r="D53" s="118" t="s">
        <v>184</v>
      </c>
      <c r="E53" s="105">
        <f>IF(D53&gt;0,C53,0)</f>
        <v>6.5</v>
      </c>
      <c r="F53" s="105" t="s">
        <v>212</v>
      </c>
      <c r="G53" s="67">
        <f>G$52</f>
        <v>0.00231481481481483</v>
      </c>
      <c r="H53" s="18">
        <f>I52</f>
        <v>0.41319444444444453</v>
      </c>
      <c r="I53" s="18">
        <f aca="true" t="shared" si="37" ref="I53:I65">H53+$C53*G53</f>
        <v>0.4282407407407409</v>
      </c>
      <c r="J53" s="67">
        <f>J$52</f>
        <v>0.00260416666666669</v>
      </c>
      <c r="K53" s="18">
        <f>L52</f>
        <v>0.4153645833333335</v>
      </c>
      <c r="L53" s="18">
        <f aca="true" t="shared" si="38" ref="L53:L65">K53+$C53*J53</f>
        <v>0.43229166666666696</v>
      </c>
      <c r="M53" s="67">
        <f>M$52</f>
        <v>0.00324074074074074</v>
      </c>
      <c r="N53" s="18">
        <f>O52</f>
        <v>0.3680555555555556</v>
      </c>
      <c r="O53" s="18">
        <f aca="true" t="shared" si="39" ref="O53:O65">N53+$C53*M53</f>
        <v>0.3891203703703704</v>
      </c>
      <c r="P53" s="67">
        <f>P$52</f>
        <v>0.00364583333333333</v>
      </c>
      <c r="Q53" s="18">
        <f>R52</f>
        <v>0.33984375</v>
      </c>
      <c r="R53" s="18">
        <f aca="true" t="shared" si="40" ref="R53:R65">Q53+$C53*P53</f>
        <v>0.36354166666666665</v>
      </c>
    </row>
    <row r="54" spans="1:18" ht="15.75">
      <c r="A54" s="140">
        <v>41</v>
      </c>
      <c r="B54" s="138" t="s">
        <v>143</v>
      </c>
      <c r="C54" s="119">
        <v>8.1</v>
      </c>
      <c r="D54" s="118" t="s">
        <v>186</v>
      </c>
      <c r="E54" s="105">
        <f>IF(D54&gt;0,C54,0)</f>
        <v>8.1</v>
      </c>
      <c r="F54" s="105" t="s">
        <v>211</v>
      </c>
      <c r="G54" s="67">
        <f aca="true" t="shared" si="41" ref="G54:G65">G$52</f>
        <v>0.00231481481481483</v>
      </c>
      <c r="H54" s="18">
        <f aca="true" t="shared" si="42" ref="H54:H64">I53</f>
        <v>0.4282407407407409</v>
      </c>
      <c r="I54" s="18">
        <f t="shared" si="37"/>
        <v>0.446990740740741</v>
      </c>
      <c r="J54" s="67">
        <f aca="true" t="shared" si="43" ref="J54:J65">J$52</f>
        <v>0.00260416666666669</v>
      </c>
      <c r="K54" s="18">
        <f aca="true" t="shared" si="44" ref="K54:K64">L53</f>
        <v>0.43229166666666696</v>
      </c>
      <c r="L54" s="18">
        <f t="shared" si="38"/>
        <v>0.45338541666666715</v>
      </c>
      <c r="M54" s="67">
        <f aca="true" t="shared" si="45" ref="M54:M65">M$52</f>
        <v>0.00324074074074074</v>
      </c>
      <c r="N54" s="18">
        <f aca="true" t="shared" si="46" ref="N54:N64">O53</f>
        <v>0.3891203703703704</v>
      </c>
      <c r="O54" s="18">
        <f t="shared" si="39"/>
        <v>0.4153703703703704</v>
      </c>
      <c r="P54" s="67">
        <f aca="true" t="shared" si="47" ref="P54:P65">P$52</f>
        <v>0.00364583333333333</v>
      </c>
      <c r="Q54" s="18">
        <f aca="true" t="shared" si="48" ref="Q54:Q64">R53</f>
        <v>0.36354166666666665</v>
      </c>
      <c r="R54" s="18">
        <f t="shared" si="40"/>
        <v>0.3930729166666666</v>
      </c>
    </row>
    <row r="55" spans="1:18" ht="15.75">
      <c r="A55" s="142">
        <v>42</v>
      </c>
      <c r="B55" s="143" t="s">
        <v>144</v>
      </c>
      <c r="C55" s="129">
        <v>4</v>
      </c>
      <c r="D55" s="118" t="s">
        <v>180</v>
      </c>
      <c r="E55" s="105">
        <f>IF(D55&gt;0,C55,0)</f>
        <v>4</v>
      </c>
      <c r="F55" s="105" t="s">
        <v>199</v>
      </c>
      <c r="G55" s="67">
        <f t="shared" si="41"/>
        <v>0.00231481481481483</v>
      </c>
      <c r="H55" s="18">
        <f t="shared" si="42"/>
        <v>0.446990740740741</v>
      </c>
      <c r="I55" s="18">
        <f t="shared" si="37"/>
        <v>0.4562500000000003</v>
      </c>
      <c r="J55" s="67">
        <f t="shared" si="43"/>
        <v>0.00260416666666669</v>
      </c>
      <c r="K55" s="18">
        <f t="shared" si="44"/>
        <v>0.45338541666666715</v>
      </c>
      <c r="L55" s="18">
        <f t="shared" si="38"/>
        <v>0.4638020833333339</v>
      </c>
      <c r="M55" s="67">
        <f t="shared" si="45"/>
        <v>0.00324074074074074</v>
      </c>
      <c r="N55" s="18">
        <f t="shared" si="46"/>
        <v>0.4153703703703704</v>
      </c>
      <c r="O55" s="18">
        <f t="shared" si="39"/>
        <v>0.42833333333333334</v>
      </c>
      <c r="P55" s="67">
        <f t="shared" si="47"/>
        <v>0.00364583333333333</v>
      </c>
      <c r="Q55" s="18">
        <f t="shared" si="48"/>
        <v>0.3930729166666666</v>
      </c>
      <c r="R55" s="18">
        <f t="shared" si="40"/>
        <v>0.40765624999999994</v>
      </c>
    </row>
    <row r="56" spans="1:18" ht="15.75">
      <c r="A56" s="142">
        <v>43</v>
      </c>
      <c r="B56" s="143" t="s">
        <v>145</v>
      </c>
      <c r="C56" s="129">
        <v>8.1</v>
      </c>
      <c r="D56" s="118" t="s">
        <v>190</v>
      </c>
      <c r="E56" s="105" t="e">
        <f>IF(#REF!&gt;0,C56,0)</f>
        <v>#REF!</v>
      </c>
      <c r="F56" s="105" t="s">
        <v>203</v>
      </c>
      <c r="G56" s="67">
        <f t="shared" si="41"/>
        <v>0.00231481481481483</v>
      </c>
      <c r="H56" s="18">
        <f t="shared" si="42"/>
        <v>0.4562500000000003</v>
      </c>
      <c r="I56" s="18">
        <f t="shared" si="37"/>
        <v>0.4750000000000004</v>
      </c>
      <c r="J56" s="67">
        <f t="shared" si="43"/>
        <v>0.00260416666666669</v>
      </c>
      <c r="K56" s="18">
        <f t="shared" si="44"/>
        <v>0.4638020833333339</v>
      </c>
      <c r="L56" s="18">
        <f t="shared" si="38"/>
        <v>0.4848958333333341</v>
      </c>
      <c r="M56" s="67">
        <f t="shared" si="45"/>
        <v>0.00324074074074074</v>
      </c>
      <c r="N56" s="18">
        <f t="shared" si="46"/>
        <v>0.42833333333333334</v>
      </c>
      <c r="O56" s="18">
        <f t="shared" si="39"/>
        <v>0.45458333333333334</v>
      </c>
      <c r="P56" s="67">
        <f t="shared" si="47"/>
        <v>0.00364583333333333</v>
      </c>
      <c r="Q56" s="18">
        <f t="shared" si="48"/>
        <v>0.40765624999999994</v>
      </c>
      <c r="R56" s="18">
        <f t="shared" si="40"/>
        <v>0.4371874999999999</v>
      </c>
    </row>
    <row r="57" spans="1:18" ht="15.75">
      <c r="A57" s="140">
        <v>44</v>
      </c>
      <c r="B57" s="138" t="s">
        <v>159</v>
      </c>
      <c r="C57" s="125">
        <v>8.1</v>
      </c>
      <c r="D57" s="118" t="s">
        <v>191</v>
      </c>
      <c r="E57" s="105">
        <f>IF(D62&gt;0,C57,0)</f>
        <v>8.1</v>
      </c>
      <c r="F57" s="105" t="s">
        <v>207</v>
      </c>
      <c r="G57" s="67">
        <f t="shared" si="41"/>
        <v>0.00231481481481483</v>
      </c>
      <c r="H57" s="18">
        <f>I56</f>
        <v>0.4750000000000004</v>
      </c>
      <c r="I57" s="18">
        <f t="shared" si="37"/>
        <v>0.4937500000000005</v>
      </c>
      <c r="J57" s="67">
        <f t="shared" si="43"/>
        <v>0.00260416666666669</v>
      </c>
      <c r="K57" s="18">
        <f>L56</f>
        <v>0.4848958333333341</v>
      </c>
      <c r="L57" s="18">
        <f t="shared" si="38"/>
        <v>0.5059895833333343</v>
      </c>
      <c r="M57" s="67">
        <f t="shared" si="45"/>
        <v>0.00324074074074074</v>
      </c>
      <c r="N57" s="18">
        <f>O56</f>
        <v>0.45458333333333334</v>
      </c>
      <c r="O57" s="18">
        <f t="shared" si="39"/>
        <v>0.48083333333333333</v>
      </c>
      <c r="P57" s="67">
        <f t="shared" si="47"/>
        <v>0.00364583333333333</v>
      </c>
      <c r="Q57" s="18">
        <f>R56</f>
        <v>0.4371874999999999</v>
      </c>
      <c r="R57" s="18">
        <f t="shared" si="40"/>
        <v>0.46671874999999985</v>
      </c>
    </row>
    <row r="58" spans="1:18" ht="15.75">
      <c r="A58" s="140">
        <v>45</v>
      </c>
      <c r="B58" s="138" t="s">
        <v>160</v>
      </c>
      <c r="C58" s="119">
        <v>7</v>
      </c>
      <c r="D58" s="118" t="s">
        <v>178</v>
      </c>
      <c r="E58" s="105">
        <f>IF(D58&gt;0,C58,0)</f>
        <v>7</v>
      </c>
      <c r="F58" s="105" t="s">
        <v>201</v>
      </c>
      <c r="G58" s="67">
        <f t="shared" si="41"/>
        <v>0.00231481481481483</v>
      </c>
      <c r="H58" s="18">
        <f t="shared" si="42"/>
        <v>0.4937500000000005</v>
      </c>
      <c r="I58" s="18">
        <f t="shared" si="37"/>
        <v>0.5099537037037043</v>
      </c>
      <c r="J58" s="67">
        <f t="shared" si="43"/>
        <v>0.00260416666666669</v>
      </c>
      <c r="K58" s="18">
        <f t="shared" si="44"/>
        <v>0.5059895833333343</v>
      </c>
      <c r="L58" s="18">
        <f t="shared" si="38"/>
        <v>0.5242187500000012</v>
      </c>
      <c r="M58" s="67">
        <f t="shared" si="45"/>
        <v>0.00324074074074074</v>
      </c>
      <c r="N58" s="18">
        <f t="shared" si="46"/>
        <v>0.48083333333333333</v>
      </c>
      <c r="O58" s="18">
        <f t="shared" si="39"/>
        <v>0.5035185185185185</v>
      </c>
      <c r="P58" s="67">
        <f t="shared" si="47"/>
        <v>0.00364583333333333</v>
      </c>
      <c r="Q58" s="18">
        <f t="shared" si="48"/>
        <v>0.46671874999999985</v>
      </c>
      <c r="R58" s="18">
        <f t="shared" si="40"/>
        <v>0.4922395833333332</v>
      </c>
    </row>
    <row r="59" spans="1:18" ht="15.75">
      <c r="A59" s="140">
        <v>46</v>
      </c>
      <c r="B59" s="138" t="s">
        <v>146</v>
      </c>
      <c r="C59" s="119">
        <v>8.9</v>
      </c>
      <c r="D59" s="118" t="s">
        <v>187</v>
      </c>
      <c r="E59" s="105">
        <f>IF(D59&gt;0,C59,0)</f>
        <v>8.9</v>
      </c>
      <c r="F59" s="105" t="s">
        <v>210</v>
      </c>
      <c r="G59" s="67">
        <f t="shared" si="41"/>
        <v>0.00231481481481483</v>
      </c>
      <c r="H59" s="18">
        <f t="shared" si="42"/>
        <v>0.5099537037037043</v>
      </c>
      <c r="I59" s="18">
        <f t="shared" si="37"/>
        <v>0.5305555555555563</v>
      </c>
      <c r="J59" s="67">
        <f t="shared" si="43"/>
        <v>0.00260416666666669</v>
      </c>
      <c r="K59" s="18">
        <f t="shared" si="44"/>
        <v>0.5242187500000012</v>
      </c>
      <c r="L59" s="18">
        <f t="shared" si="38"/>
        <v>0.5473958333333347</v>
      </c>
      <c r="M59" s="67">
        <f t="shared" si="45"/>
        <v>0.00324074074074074</v>
      </c>
      <c r="N59" s="18">
        <f t="shared" si="46"/>
        <v>0.5035185185185185</v>
      </c>
      <c r="O59" s="18">
        <f t="shared" si="39"/>
        <v>0.5323611111111111</v>
      </c>
      <c r="P59" s="67">
        <f t="shared" si="47"/>
        <v>0.00364583333333333</v>
      </c>
      <c r="Q59" s="18">
        <f t="shared" si="48"/>
        <v>0.4922395833333332</v>
      </c>
      <c r="R59" s="18">
        <f t="shared" si="40"/>
        <v>0.5246874999999999</v>
      </c>
    </row>
    <row r="60" spans="1:18" ht="15.75">
      <c r="A60" s="140">
        <v>47</v>
      </c>
      <c r="B60" s="138" t="s">
        <v>147</v>
      </c>
      <c r="C60" s="120">
        <v>6.6</v>
      </c>
      <c r="D60" s="117" t="s">
        <v>177</v>
      </c>
      <c r="E60" s="105">
        <f>IF(D60&gt;0,C60,0)</f>
        <v>6.6</v>
      </c>
      <c r="F60" s="105" t="s">
        <v>208</v>
      </c>
      <c r="G60" s="67">
        <f t="shared" si="41"/>
        <v>0.00231481481481483</v>
      </c>
      <c r="H60" s="18">
        <f t="shared" si="42"/>
        <v>0.5305555555555563</v>
      </c>
      <c r="I60" s="18">
        <f t="shared" si="37"/>
        <v>0.5458333333333342</v>
      </c>
      <c r="J60" s="67">
        <f t="shared" si="43"/>
        <v>0.00260416666666669</v>
      </c>
      <c r="K60" s="18">
        <f t="shared" si="44"/>
        <v>0.5473958333333347</v>
      </c>
      <c r="L60" s="18">
        <f t="shared" si="38"/>
        <v>0.5645833333333349</v>
      </c>
      <c r="M60" s="67">
        <f t="shared" si="45"/>
        <v>0.00324074074074074</v>
      </c>
      <c r="N60" s="18">
        <f t="shared" si="46"/>
        <v>0.5323611111111111</v>
      </c>
      <c r="O60" s="18">
        <f t="shared" si="39"/>
        <v>0.55375</v>
      </c>
      <c r="P60" s="67">
        <f t="shared" si="47"/>
        <v>0.00364583333333333</v>
      </c>
      <c r="Q60" s="18">
        <f t="shared" si="48"/>
        <v>0.5246874999999999</v>
      </c>
      <c r="R60" s="18">
        <f t="shared" si="40"/>
        <v>0.5487499999999998</v>
      </c>
    </row>
    <row r="61" spans="1:18" ht="15.75">
      <c r="A61" s="140">
        <v>48</v>
      </c>
      <c r="B61" s="138" t="s">
        <v>148</v>
      </c>
      <c r="C61" s="145">
        <v>6.7</v>
      </c>
      <c r="D61" s="118" t="s">
        <v>189</v>
      </c>
      <c r="E61" s="105" t="e">
        <f>IF(#REF!&gt;0,C61,0)</f>
        <v>#REF!</v>
      </c>
      <c r="F61" s="105" t="s">
        <v>214</v>
      </c>
      <c r="G61" s="67">
        <f t="shared" si="41"/>
        <v>0.00231481481481483</v>
      </c>
      <c r="H61" s="18">
        <f>I60</f>
        <v>0.5458333333333342</v>
      </c>
      <c r="I61" s="18">
        <f t="shared" si="37"/>
        <v>0.5613425925925936</v>
      </c>
      <c r="J61" s="67">
        <f t="shared" si="43"/>
        <v>0.00260416666666669</v>
      </c>
      <c r="K61" s="18">
        <f>L60</f>
        <v>0.5645833333333349</v>
      </c>
      <c r="L61" s="18">
        <f t="shared" si="38"/>
        <v>0.5820312500000017</v>
      </c>
      <c r="M61" s="67">
        <f t="shared" si="45"/>
        <v>0.00324074074074074</v>
      </c>
      <c r="N61" s="18">
        <f>O60</f>
        <v>0.55375</v>
      </c>
      <c r="O61" s="18">
        <f t="shared" si="39"/>
        <v>0.575462962962963</v>
      </c>
      <c r="P61" s="67">
        <f t="shared" si="47"/>
        <v>0.00364583333333333</v>
      </c>
      <c r="Q61" s="18">
        <f>R60</f>
        <v>0.5487499999999998</v>
      </c>
      <c r="R61" s="18">
        <f t="shared" si="40"/>
        <v>0.5731770833333332</v>
      </c>
    </row>
    <row r="62" spans="1:18" ht="15.75">
      <c r="A62" s="140">
        <v>49</v>
      </c>
      <c r="B62" s="138" t="s">
        <v>149</v>
      </c>
      <c r="C62" s="119">
        <v>10.7</v>
      </c>
      <c r="D62" s="118" t="s">
        <v>183</v>
      </c>
      <c r="E62" s="105" t="e">
        <f>IF(#REF!&gt;0,C62,0)</f>
        <v>#REF!</v>
      </c>
      <c r="F62" s="157" t="s">
        <v>197</v>
      </c>
      <c r="G62" s="67">
        <f t="shared" si="41"/>
        <v>0.00231481481481483</v>
      </c>
      <c r="H62" s="18">
        <f t="shared" si="42"/>
        <v>0.5613425925925936</v>
      </c>
      <c r="I62" s="18">
        <f t="shared" si="37"/>
        <v>0.5861111111111122</v>
      </c>
      <c r="J62" s="67">
        <f t="shared" si="43"/>
        <v>0.00260416666666669</v>
      </c>
      <c r="K62" s="18">
        <f t="shared" si="44"/>
        <v>0.5820312500000017</v>
      </c>
      <c r="L62" s="18">
        <f t="shared" si="38"/>
        <v>0.6098958333333353</v>
      </c>
      <c r="M62" s="67">
        <f t="shared" si="45"/>
        <v>0.00324074074074074</v>
      </c>
      <c r="N62" s="18">
        <f t="shared" si="46"/>
        <v>0.575462962962963</v>
      </c>
      <c r="O62" s="18">
        <f t="shared" si="39"/>
        <v>0.6101388888888889</v>
      </c>
      <c r="P62" s="67">
        <f t="shared" si="47"/>
        <v>0.00364583333333333</v>
      </c>
      <c r="Q62" s="18">
        <f t="shared" si="48"/>
        <v>0.5731770833333332</v>
      </c>
      <c r="R62" s="18">
        <f t="shared" si="40"/>
        <v>0.6121874999999998</v>
      </c>
    </row>
    <row r="63" spans="1:18" ht="15.75">
      <c r="A63" s="140">
        <v>50</v>
      </c>
      <c r="B63" s="138" t="s">
        <v>150</v>
      </c>
      <c r="C63" s="119">
        <v>7.2</v>
      </c>
      <c r="D63" s="118" t="s">
        <v>185</v>
      </c>
      <c r="E63" s="105">
        <f>IF(D63&gt;0,C63,0)</f>
        <v>7.2</v>
      </c>
      <c r="F63" s="105" t="s">
        <v>202</v>
      </c>
      <c r="G63" s="67">
        <f t="shared" si="41"/>
        <v>0.00231481481481483</v>
      </c>
      <c r="H63" s="18">
        <f t="shared" si="42"/>
        <v>0.5861111111111122</v>
      </c>
      <c r="I63" s="18">
        <f t="shared" si="37"/>
        <v>0.602777777777779</v>
      </c>
      <c r="J63" s="67">
        <f t="shared" si="43"/>
        <v>0.00260416666666669</v>
      </c>
      <c r="K63" s="18">
        <f t="shared" si="44"/>
        <v>0.6098958333333353</v>
      </c>
      <c r="L63" s="18">
        <f t="shared" si="38"/>
        <v>0.6286458333333355</v>
      </c>
      <c r="M63" s="67">
        <f t="shared" si="45"/>
        <v>0.00324074074074074</v>
      </c>
      <c r="N63" s="18">
        <f t="shared" si="46"/>
        <v>0.6101388888888889</v>
      </c>
      <c r="O63" s="18">
        <f t="shared" si="39"/>
        <v>0.6334722222222222</v>
      </c>
      <c r="P63" s="67">
        <f t="shared" si="47"/>
        <v>0.00364583333333333</v>
      </c>
      <c r="Q63" s="18">
        <f t="shared" si="48"/>
        <v>0.6121874999999998</v>
      </c>
      <c r="R63" s="18">
        <f t="shared" si="40"/>
        <v>0.6384374999999998</v>
      </c>
    </row>
    <row r="64" spans="1:18" ht="15.75">
      <c r="A64" s="140">
        <v>51</v>
      </c>
      <c r="B64" s="138" t="s">
        <v>151</v>
      </c>
      <c r="C64" s="119">
        <v>3.7</v>
      </c>
      <c r="D64" s="118" t="s">
        <v>188</v>
      </c>
      <c r="E64" s="105">
        <f>IF(D64&gt;0,C64,0)</f>
        <v>3.7</v>
      </c>
      <c r="F64" s="117" t="s">
        <v>198</v>
      </c>
      <c r="G64" s="67">
        <f t="shared" si="41"/>
        <v>0.00231481481481483</v>
      </c>
      <c r="H64" s="18">
        <f t="shared" si="42"/>
        <v>0.602777777777779</v>
      </c>
      <c r="I64" s="18">
        <f t="shared" si="37"/>
        <v>0.6113425925925938</v>
      </c>
      <c r="J64" s="67">
        <f t="shared" si="43"/>
        <v>0.00260416666666669</v>
      </c>
      <c r="K64" s="18">
        <f t="shared" si="44"/>
        <v>0.6286458333333355</v>
      </c>
      <c r="L64" s="18">
        <f t="shared" si="38"/>
        <v>0.6382812500000022</v>
      </c>
      <c r="M64" s="67">
        <f t="shared" si="45"/>
        <v>0.00324074074074074</v>
      </c>
      <c r="N64" s="18">
        <f t="shared" si="46"/>
        <v>0.6334722222222222</v>
      </c>
      <c r="O64" s="18">
        <f t="shared" si="39"/>
        <v>0.6454629629629629</v>
      </c>
      <c r="P64" s="67">
        <f t="shared" si="47"/>
        <v>0.00364583333333333</v>
      </c>
      <c r="Q64" s="18">
        <f t="shared" si="48"/>
        <v>0.6384374999999998</v>
      </c>
      <c r="R64" s="18">
        <f t="shared" si="40"/>
        <v>0.651927083333333</v>
      </c>
    </row>
    <row r="65" spans="1:18" ht="15.75">
      <c r="A65" s="140">
        <v>52</v>
      </c>
      <c r="B65" s="138" t="s">
        <v>152</v>
      </c>
      <c r="C65" s="119">
        <v>4.6</v>
      </c>
      <c r="D65" s="118" t="s">
        <v>175</v>
      </c>
      <c r="E65" s="105"/>
      <c r="F65" s="105" t="s">
        <v>200</v>
      </c>
      <c r="G65" s="67">
        <f t="shared" si="41"/>
        <v>0.00231481481481483</v>
      </c>
      <c r="H65" s="18">
        <f>I64</f>
        <v>0.6113425925925938</v>
      </c>
      <c r="I65" s="18">
        <f t="shared" si="37"/>
        <v>0.621990740740742</v>
      </c>
      <c r="J65" s="67">
        <f t="shared" si="43"/>
        <v>0.00260416666666669</v>
      </c>
      <c r="K65" s="18">
        <f>L64</f>
        <v>0.6382812500000022</v>
      </c>
      <c r="L65" s="18">
        <f t="shared" si="38"/>
        <v>0.650260416666669</v>
      </c>
      <c r="M65" s="67">
        <f t="shared" si="45"/>
        <v>0.00324074074074074</v>
      </c>
      <c r="N65" s="18">
        <f>O64</f>
        <v>0.6454629629629629</v>
      </c>
      <c r="O65" s="18">
        <f t="shared" si="39"/>
        <v>0.6603703703703703</v>
      </c>
      <c r="P65" s="67">
        <f t="shared" si="47"/>
        <v>0.00364583333333333</v>
      </c>
      <c r="Q65" s="18">
        <f>R64</f>
        <v>0.651927083333333</v>
      </c>
      <c r="R65" s="18">
        <f t="shared" si="40"/>
        <v>0.6686979166666663</v>
      </c>
    </row>
    <row r="66" spans="1:18" s="50" customFormat="1" ht="15">
      <c r="A66" s="19" t="s">
        <v>1</v>
      </c>
      <c r="B66" s="25" t="s">
        <v>154</v>
      </c>
      <c r="C66" s="121">
        <f>SUM(C52:C65)</f>
        <v>97.7</v>
      </c>
      <c r="D66" s="86"/>
      <c r="E66" s="86"/>
      <c r="F66" s="83"/>
      <c r="G66" s="87">
        <f>(I66-H52)/$C66</f>
        <v>0.002314814814814828</v>
      </c>
      <c r="H66" s="88"/>
      <c r="I66" s="23">
        <f>I65</f>
        <v>0.621990740740742</v>
      </c>
      <c r="J66" s="87">
        <f>(L66-K52)/$C66</f>
        <v>0.002604166666666691</v>
      </c>
      <c r="K66" s="88"/>
      <c r="L66" s="23">
        <f>L65</f>
        <v>0.650260416666669</v>
      </c>
      <c r="M66" s="87">
        <f>(O66-N52)/$C66</f>
        <v>0.0032407407407407398</v>
      </c>
      <c r="N66" s="88"/>
      <c r="O66" s="23">
        <f>O65</f>
        <v>0.6603703703703703</v>
      </c>
      <c r="P66" s="87">
        <f>(R66-Q52)/$C66</f>
        <v>0.00364583333333333</v>
      </c>
      <c r="Q66" s="88"/>
      <c r="R66" s="23">
        <f>R65</f>
        <v>0.6686979166666663</v>
      </c>
    </row>
    <row r="67" spans="1:18" ht="15">
      <c r="A67" s="149"/>
      <c r="B67" s="25"/>
      <c r="C67" s="21"/>
      <c r="D67" s="86"/>
      <c r="E67" s="86"/>
      <c r="F67" s="83"/>
      <c r="G67" s="89">
        <f>SUMPRODUCT(G52:G65,$C52:$C65)</f>
        <v>0.22615740740740886</v>
      </c>
      <c r="H67" s="90"/>
      <c r="I67" s="91"/>
      <c r="J67" s="89">
        <f>SUMPRODUCT(J52:J65,$C52:$C65)</f>
        <v>0.25442708333333564</v>
      </c>
      <c r="K67" s="90"/>
      <c r="L67" s="91"/>
      <c r="M67" s="89">
        <f>SUMPRODUCT(M52:M65,$C52:$C65)</f>
        <v>0.3166203703703703</v>
      </c>
      <c r="N67" s="90"/>
      <c r="O67" s="91"/>
      <c r="P67" s="89">
        <f>SUMPRODUCT(P52:P65,$C52:$C65)</f>
        <v>0.3561979166666663</v>
      </c>
      <c r="Q67" s="90"/>
      <c r="R67" s="13"/>
    </row>
    <row r="68" spans="1:18" s="8" customFormat="1" ht="15.75">
      <c r="A68" s="19" t="s">
        <v>1</v>
      </c>
      <c r="B68" s="25" t="s">
        <v>2</v>
      </c>
      <c r="C68" s="92">
        <f>C66+C50+C38+C26</f>
        <v>333.6</v>
      </c>
      <c r="D68" s="86"/>
      <c r="E68" s="86"/>
      <c r="F68" s="83"/>
      <c r="G68" s="87">
        <f>((I66-H52)+(I50-H40)+(I38-H28)+(I25-H8))/$C68</f>
        <v>0.0023148148148148286</v>
      </c>
      <c r="H68" s="90"/>
      <c r="I68" s="91"/>
      <c r="J68" s="87">
        <f>((L66-K52)+(L50-K40)+(L38-K28)+(L25-K8))/$C68</f>
        <v>0.0026041666666666904</v>
      </c>
      <c r="K68" s="90"/>
      <c r="L68" s="91"/>
      <c r="M68" s="87">
        <f>((O66-N52)+(O50-N40)+(O38-N28)+(O25-N8))/$C68</f>
        <v>0.003240740740740741</v>
      </c>
      <c r="N68" s="90"/>
      <c r="O68" s="91"/>
      <c r="P68" s="87">
        <f>((R66-Q52)+(R50-Q40)+(R38-Q28)+(R25-Q8))/$C68</f>
        <v>0.003645833333333329</v>
      </c>
      <c r="Q68" s="90"/>
      <c r="R68" s="13"/>
    </row>
    <row r="69" spans="6:16" ht="15">
      <c r="F69" s="83"/>
      <c r="G69" s="84">
        <f>G67+G51+G39+G27</f>
        <v>0.7722222222222273</v>
      </c>
      <c r="J69" s="85">
        <f>J67+J51+J39+J27</f>
        <v>0.8687500000000077</v>
      </c>
      <c r="M69" s="85">
        <f>M67+M51+M39+M27</f>
        <v>1.081111111111111</v>
      </c>
      <c r="P69" s="85">
        <f>P67+P51+P39+P27</f>
        <v>1.2162499999999987</v>
      </c>
    </row>
    <row r="70" ht="15.75">
      <c r="B70" s="10"/>
    </row>
    <row r="71" spans="7:16" ht="12.75">
      <c r="G71" s="11"/>
      <c r="J71" s="11"/>
      <c r="M71" s="11"/>
      <c r="P71" s="11"/>
    </row>
    <row r="73" spans="7:16" ht="15.75">
      <c r="G73" s="12"/>
      <c r="J73" s="12"/>
      <c r="M73" s="12"/>
      <c r="P73" s="12"/>
    </row>
  </sheetData>
  <sheetProtection/>
  <mergeCells count="6">
    <mergeCell ref="A6:A7"/>
    <mergeCell ref="B6:B7"/>
    <mergeCell ref="A1:A3"/>
    <mergeCell ref="F1:Q1"/>
    <mergeCell ref="F2:Q2"/>
    <mergeCell ref="D1:E1"/>
  </mergeCells>
  <dataValidations count="4">
    <dataValidation type="list" allowBlank="1" showInputMessage="1" showErrorMessage="1" sqref="H8 K8 N8 Q8">
      <formula1>_dag1</formula1>
    </dataValidation>
    <dataValidation type="list" allowBlank="1" showInputMessage="1" showErrorMessage="1" prompt="starttid dag 4" sqref="H52 K52 N52 Q52">
      <formula1>_dag4</formula1>
    </dataValidation>
    <dataValidation type="list" allowBlank="1" showInputMessage="1" showErrorMessage="1" sqref="H28 K40 N40 Q40 H40 K28 N28 Q28">
      <formula1>Start_Dag2</formula1>
    </dataValidation>
    <dataValidation type="list" allowBlank="1" showInputMessage="1" showErrorMessage="1" sqref="G40:G49 P40:P49 G28:G37 G52:G65 P8:P25 J28:J37 G8:G25 J52:J65 J40:J49 M28:M37 J8:J25 M52:M65 M40:M49 P28:P37 M8:M25 P52:P65">
      <formula1>Etappetider</formula1>
    </dataValidation>
  </dataValidations>
  <printOptions/>
  <pageMargins left="0.17" right="0.15748031496062992" top="0.4" bottom="0.2755905511811024" header="0.15748031496062992" footer="0.15748031496062992"/>
  <pageSetup horizontalDpi="1200" verticalDpi="1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0.57421875" style="46" bestFit="1" customWidth="1"/>
    <col min="2" max="2" width="29.00390625" style="46" customWidth="1"/>
    <col min="3" max="3" width="10.7109375" style="48" customWidth="1"/>
    <col min="4" max="4" width="27.57421875" style="48" customWidth="1"/>
    <col min="5" max="5" width="0" style="46" hidden="1" customWidth="1"/>
    <col min="6" max="6" width="13.57421875" style="46" customWidth="1"/>
    <col min="7" max="7" width="11.57421875" style="55" customWidth="1"/>
    <col min="8" max="8" width="11.57421875" style="53" customWidth="1"/>
    <col min="9" max="9" width="11.421875" style="46" customWidth="1"/>
    <col min="10" max="10" width="11.57421875" style="48" customWidth="1"/>
    <col min="11" max="16384" width="11.421875" style="46" customWidth="1"/>
  </cols>
  <sheetData>
    <row r="1" spans="1:9" ht="15" customHeight="1">
      <c r="A1" s="22" t="s">
        <v>14</v>
      </c>
      <c r="B1" s="24"/>
      <c r="C1" s="27"/>
      <c r="D1" s="28"/>
      <c r="E1" s="17"/>
      <c r="F1" s="166" t="s">
        <v>30</v>
      </c>
      <c r="G1" s="167"/>
      <c r="H1" s="167"/>
      <c r="I1" s="168"/>
    </row>
    <row r="2" spans="1:9" ht="15.75" thickBot="1">
      <c r="A2" s="30" t="s">
        <v>13</v>
      </c>
      <c r="B2" s="31"/>
      <c r="C2" s="32"/>
      <c r="D2" s="33"/>
      <c r="E2" s="34"/>
      <c r="F2" s="169"/>
      <c r="G2" s="170"/>
      <c r="H2" s="170"/>
      <c r="I2" s="171"/>
    </row>
    <row r="3" spans="1:10" s="61" customFormat="1" ht="15.75" thickBot="1">
      <c r="A3" s="57"/>
      <c r="B3" s="58"/>
      <c r="C3" s="59"/>
      <c r="D3" s="59"/>
      <c r="E3" s="58"/>
      <c r="F3" s="172"/>
      <c r="G3" s="173"/>
      <c r="H3" s="173"/>
      <c r="I3" s="174"/>
      <c r="J3" s="60"/>
    </row>
    <row r="4" spans="1:9" ht="30">
      <c r="A4" s="158" t="s">
        <v>8</v>
      </c>
      <c r="B4" s="160" t="s">
        <v>11</v>
      </c>
      <c r="C4" s="37" t="s">
        <v>9</v>
      </c>
      <c r="D4" s="176" t="s">
        <v>0</v>
      </c>
      <c r="E4" s="38"/>
      <c r="F4" s="178" t="s">
        <v>12</v>
      </c>
      <c r="G4" s="39" t="s">
        <v>6</v>
      </c>
      <c r="H4" s="158" t="s">
        <v>3</v>
      </c>
      <c r="I4" s="158"/>
    </row>
    <row r="5" spans="1:9" ht="15.75" thickBot="1">
      <c r="A5" s="159"/>
      <c r="B5" s="175"/>
      <c r="C5" s="40" t="s">
        <v>10</v>
      </c>
      <c r="D5" s="177"/>
      <c r="E5" s="34"/>
      <c r="F5" s="179"/>
      <c r="G5" s="41" t="s">
        <v>7</v>
      </c>
      <c r="H5" s="42" t="s">
        <v>4</v>
      </c>
      <c r="I5" s="43" t="s">
        <v>5</v>
      </c>
    </row>
    <row r="6" spans="1:9" ht="14.25">
      <c r="A6" s="69">
        <v>1</v>
      </c>
      <c r="B6" s="50" t="s">
        <v>31</v>
      </c>
      <c r="C6" s="68">
        <v>5</v>
      </c>
      <c r="D6" s="35"/>
      <c r="E6" s="29" t="e">
        <f>IF(#REF!&gt;0,B6,0)</f>
        <v>#REF!</v>
      </c>
      <c r="F6" s="35"/>
      <c r="G6" s="45">
        <v>0.00289351851851852</v>
      </c>
      <c r="H6" s="66">
        <v>0.3854166666666667</v>
      </c>
      <c r="I6" s="36">
        <f aca="true" t="shared" si="0" ref="I6:I19">H6+C6*G6</f>
        <v>0.3998842592592593</v>
      </c>
    </row>
    <row r="7" spans="1:9" ht="14.25">
      <c r="A7" s="70">
        <v>2</v>
      </c>
      <c r="B7" s="50" t="s">
        <v>32</v>
      </c>
      <c r="C7" s="16">
        <v>3.7</v>
      </c>
      <c r="D7" s="35"/>
      <c r="E7" s="17" t="e">
        <f>IF(#REF!&gt;0,B8,0)</f>
        <v>#REF!</v>
      </c>
      <c r="F7" s="24"/>
      <c r="G7" s="67">
        <f>G$6</f>
        <v>0.00289351851851852</v>
      </c>
      <c r="H7" s="18">
        <f aca="true" t="shared" si="1" ref="H7:H19">I6</f>
        <v>0.3998842592592593</v>
      </c>
      <c r="I7" s="36">
        <f t="shared" si="0"/>
        <v>0.41059027777777785</v>
      </c>
    </row>
    <row r="8" spans="1:9" ht="14.25">
      <c r="A8" s="70">
        <v>3</v>
      </c>
      <c r="B8" s="50" t="s">
        <v>77</v>
      </c>
      <c r="C8" s="16">
        <v>7.2</v>
      </c>
      <c r="D8" s="35"/>
      <c r="E8" s="17" t="e">
        <f>IF(#REF!&gt;0,B9,0)</f>
        <v>#REF!</v>
      </c>
      <c r="F8" s="24"/>
      <c r="G8" s="67">
        <f aca="true" t="shared" si="2" ref="G8:G19">G$6</f>
        <v>0.00289351851851852</v>
      </c>
      <c r="H8" s="18">
        <f t="shared" si="1"/>
        <v>0.41059027777777785</v>
      </c>
      <c r="I8" s="36">
        <f t="shared" si="0"/>
        <v>0.4314236111111112</v>
      </c>
    </row>
    <row r="9" spans="1:9" ht="14.25">
      <c r="A9" s="70">
        <v>4</v>
      </c>
      <c r="B9" s="50" t="s">
        <v>78</v>
      </c>
      <c r="C9" s="16">
        <v>10.7</v>
      </c>
      <c r="D9" s="35"/>
      <c r="E9" s="17" t="e">
        <f>IF(#REF!&gt;0,B10,0)</f>
        <v>#REF!</v>
      </c>
      <c r="F9" s="24"/>
      <c r="G9" s="67">
        <f t="shared" si="2"/>
        <v>0.00289351851851852</v>
      </c>
      <c r="H9" s="18">
        <f t="shared" si="1"/>
        <v>0.4314236111111112</v>
      </c>
      <c r="I9" s="36">
        <f t="shared" si="0"/>
        <v>0.46238425925925936</v>
      </c>
    </row>
    <row r="10" spans="1:9" ht="14.25">
      <c r="A10" s="70">
        <v>5</v>
      </c>
      <c r="B10" s="50" t="s">
        <v>33</v>
      </c>
      <c r="C10" s="16">
        <v>6.8</v>
      </c>
      <c r="D10" s="35"/>
      <c r="E10" s="17" t="e">
        <f>IF(#REF!&gt;0,B11,0)</f>
        <v>#REF!</v>
      </c>
      <c r="F10" s="24"/>
      <c r="G10" s="67">
        <f t="shared" si="2"/>
        <v>0.00289351851851852</v>
      </c>
      <c r="H10" s="18">
        <f t="shared" si="1"/>
        <v>0.46238425925925936</v>
      </c>
      <c r="I10" s="36">
        <f t="shared" si="0"/>
        <v>0.4820601851851853</v>
      </c>
    </row>
    <row r="11" spans="1:9" ht="14.25">
      <c r="A11" s="70">
        <v>6</v>
      </c>
      <c r="B11" s="50" t="s">
        <v>34</v>
      </c>
      <c r="C11" s="16">
        <v>6.6</v>
      </c>
      <c r="D11" s="35"/>
      <c r="E11" s="17" t="e">
        <f>IF(#REF!&gt;0,B12,0)</f>
        <v>#REF!</v>
      </c>
      <c r="F11" s="24"/>
      <c r="G11" s="67">
        <f t="shared" si="2"/>
        <v>0.00289351851851852</v>
      </c>
      <c r="H11" s="18">
        <f t="shared" si="1"/>
        <v>0.4820601851851853</v>
      </c>
      <c r="I11" s="36">
        <f t="shared" si="0"/>
        <v>0.5011574074074076</v>
      </c>
    </row>
    <row r="12" spans="1:9" ht="14.25">
      <c r="A12" s="70">
        <v>7</v>
      </c>
      <c r="B12" s="50" t="s">
        <v>35</v>
      </c>
      <c r="C12" s="16">
        <v>10.1</v>
      </c>
      <c r="D12" s="35"/>
      <c r="E12" s="17" t="e">
        <f>IF(#REF!&gt;0,B13,0)</f>
        <v>#REF!</v>
      </c>
      <c r="F12" s="24"/>
      <c r="G12" s="67">
        <f t="shared" si="2"/>
        <v>0.00289351851851852</v>
      </c>
      <c r="H12" s="18">
        <f t="shared" si="1"/>
        <v>0.5011574074074076</v>
      </c>
      <c r="I12" s="36">
        <f t="shared" si="0"/>
        <v>0.5303819444444446</v>
      </c>
    </row>
    <row r="13" spans="1:9" ht="14.25">
      <c r="A13" s="70">
        <v>8</v>
      </c>
      <c r="B13" s="50" t="s">
        <v>36</v>
      </c>
      <c r="C13" s="16">
        <v>7</v>
      </c>
      <c r="D13" s="35"/>
      <c r="E13" s="17" t="e">
        <f>IF(#REF!&gt;0,B14,0)</f>
        <v>#REF!</v>
      </c>
      <c r="F13" s="24"/>
      <c r="G13" s="67">
        <f t="shared" si="2"/>
        <v>0.00289351851851852</v>
      </c>
      <c r="H13" s="18">
        <f t="shared" si="1"/>
        <v>0.5303819444444446</v>
      </c>
      <c r="I13" s="36">
        <f t="shared" si="0"/>
        <v>0.5506365740740743</v>
      </c>
    </row>
    <row r="14" spans="1:9" ht="14.25">
      <c r="A14" s="70">
        <v>9</v>
      </c>
      <c r="B14" s="50" t="s">
        <v>37</v>
      </c>
      <c r="C14" s="16">
        <v>8.1</v>
      </c>
      <c r="D14" s="35"/>
      <c r="E14" s="17" t="e">
        <f>IF(#REF!&gt;0,B15,0)</f>
        <v>#REF!</v>
      </c>
      <c r="F14" s="24"/>
      <c r="G14" s="67">
        <f t="shared" si="2"/>
        <v>0.00289351851851852</v>
      </c>
      <c r="H14" s="18">
        <f t="shared" si="1"/>
        <v>0.5506365740740743</v>
      </c>
      <c r="I14" s="36">
        <f t="shared" si="0"/>
        <v>0.5740740740740743</v>
      </c>
    </row>
    <row r="15" spans="1:9" ht="14.25">
      <c r="A15" s="70">
        <v>10</v>
      </c>
      <c r="B15" s="50" t="s">
        <v>38</v>
      </c>
      <c r="C15" s="16">
        <v>8.1</v>
      </c>
      <c r="D15" s="35"/>
      <c r="E15" s="17" t="e">
        <f>IF(#REF!&gt;0,B16,0)</f>
        <v>#REF!</v>
      </c>
      <c r="F15" s="24"/>
      <c r="G15" s="67">
        <f t="shared" si="2"/>
        <v>0.00289351851851852</v>
      </c>
      <c r="H15" s="18">
        <f t="shared" si="1"/>
        <v>0.5740740740740743</v>
      </c>
      <c r="I15" s="36">
        <f t="shared" si="0"/>
        <v>0.5975115740740743</v>
      </c>
    </row>
    <row r="16" spans="1:9" ht="14.25">
      <c r="A16" s="70">
        <v>11</v>
      </c>
      <c r="B16" s="50" t="s">
        <v>39</v>
      </c>
      <c r="C16" s="16">
        <v>3.3</v>
      </c>
      <c r="D16" s="35"/>
      <c r="E16" s="17" t="e">
        <f>IF(#REF!&gt;0,B17,0)</f>
        <v>#REF!</v>
      </c>
      <c r="F16" s="24"/>
      <c r="G16" s="67">
        <f t="shared" si="2"/>
        <v>0.00289351851851852</v>
      </c>
      <c r="H16" s="18">
        <f t="shared" si="1"/>
        <v>0.5975115740740743</v>
      </c>
      <c r="I16" s="36">
        <f t="shared" si="0"/>
        <v>0.6070601851851855</v>
      </c>
    </row>
    <row r="17" spans="1:9" ht="14.25">
      <c r="A17" s="70">
        <v>12</v>
      </c>
      <c r="B17" s="50" t="s">
        <v>40</v>
      </c>
      <c r="C17" s="16">
        <v>8.8</v>
      </c>
      <c r="D17" s="35"/>
      <c r="E17" s="17" t="e">
        <f>IF(#REF!&gt;0,B18,0)</f>
        <v>#REF!</v>
      </c>
      <c r="F17" s="24"/>
      <c r="G17" s="67">
        <f t="shared" si="2"/>
        <v>0.00289351851851852</v>
      </c>
      <c r="H17" s="18">
        <f t="shared" si="1"/>
        <v>0.6070601851851855</v>
      </c>
      <c r="I17" s="36">
        <f t="shared" si="0"/>
        <v>0.6325231481481485</v>
      </c>
    </row>
    <row r="18" spans="1:9" ht="14.25">
      <c r="A18" s="70">
        <v>13</v>
      </c>
      <c r="B18" s="50" t="s">
        <v>41</v>
      </c>
      <c r="C18" s="16">
        <v>6.6</v>
      </c>
      <c r="D18" s="35"/>
      <c r="E18" s="17" t="e">
        <f>IF(#REF!&gt;0,B19,0)</f>
        <v>#REF!</v>
      </c>
      <c r="F18" s="24"/>
      <c r="G18" s="67">
        <f t="shared" si="2"/>
        <v>0.00289351851851852</v>
      </c>
      <c r="H18" s="18">
        <f t="shared" si="1"/>
        <v>0.6325231481481485</v>
      </c>
      <c r="I18" s="36">
        <f t="shared" si="0"/>
        <v>0.6516203703703707</v>
      </c>
    </row>
    <row r="19" spans="1:9" ht="14.25">
      <c r="A19" s="71">
        <v>14</v>
      </c>
      <c r="B19" s="50" t="s">
        <v>42</v>
      </c>
      <c r="C19" s="16">
        <v>8.8</v>
      </c>
      <c r="D19" s="35"/>
      <c r="E19" s="17" t="e">
        <f>IF(#REF!&gt;0,#REF!,0)</f>
        <v>#REF!</v>
      </c>
      <c r="F19" s="24"/>
      <c r="G19" s="67">
        <f t="shared" si="2"/>
        <v>0.00289351851851852</v>
      </c>
      <c r="H19" s="18">
        <f t="shared" si="1"/>
        <v>0.6516203703703707</v>
      </c>
      <c r="I19" s="36">
        <f t="shared" si="0"/>
        <v>0.6770833333333337</v>
      </c>
    </row>
    <row r="20" spans="1:10" s="50" customFormat="1" ht="15">
      <c r="A20" s="19" t="s">
        <v>1</v>
      </c>
      <c r="B20" s="13" t="s">
        <v>81</v>
      </c>
      <c r="C20" s="16">
        <f>SUM(C6:C19)</f>
        <v>100.79999999999998</v>
      </c>
      <c r="D20" s="21"/>
      <c r="E20" s="22">
        <f aca="true" t="shared" si="3" ref="E20:E43">IF(D20&gt;0,C20,0)</f>
        <v>0</v>
      </c>
      <c r="F20" s="56" t="s">
        <v>27</v>
      </c>
      <c r="G20" s="26">
        <f>(I19-H6)/C20</f>
        <v>0.0028935185185185227</v>
      </c>
      <c r="I20" s="23">
        <f>I19</f>
        <v>0.6770833333333337</v>
      </c>
      <c r="J20" s="48"/>
    </row>
    <row r="21" spans="1:10" s="50" customFormat="1" ht="15.75">
      <c r="A21" s="4"/>
      <c r="B21" s="5"/>
      <c r="C21" s="6"/>
      <c r="D21" s="3"/>
      <c r="E21" s="51">
        <f t="shared" si="3"/>
        <v>0</v>
      </c>
      <c r="F21" s="56" t="s">
        <v>26</v>
      </c>
      <c r="G21" s="64">
        <f>SUMPRODUCT(G6:G19,C6:C19)</f>
        <v>0.2916666666666668</v>
      </c>
      <c r="H21" s="52"/>
      <c r="J21" s="48"/>
    </row>
    <row r="22" spans="1:9" ht="14.25">
      <c r="A22" s="15">
        <v>15</v>
      </c>
      <c r="B22" s="50" t="s">
        <v>43</v>
      </c>
      <c r="C22" s="63">
        <v>6.6</v>
      </c>
      <c r="D22" s="49"/>
      <c r="E22" s="17">
        <f t="shared" si="3"/>
        <v>0</v>
      </c>
      <c r="F22" s="24"/>
      <c r="G22" s="45">
        <v>0.00225694444444445</v>
      </c>
      <c r="H22" s="47">
        <v>0.3958333333333333</v>
      </c>
      <c r="I22" s="18">
        <f aca="true" t="shared" si="4" ref="I22:I31">H22+C22*G22</f>
        <v>0.4107291666666667</v>
      </c>
    </row>
    <row r="23" spans="1:9" ht="14.25">
      <c r="A23" s="15">
        <v>16</v>
      </c>
      <c r="B23" s="50" t="s">
        <v>44</v>
      </c>
      <c r="C23" s="63">
        <v>6.7</v>
      </c>
      <c r="D23" s="49"/>
      <c r="E23" s="17">
        <f t="shared" si="3"/>
        <v>0</v>
      </c>
      <c r="F23" s="24"/>
      <c r="G23" s="67">
        <f>G$22</f>
        <v>0.00225694444444445</v>
      </c>
      <c r="H23" s="18">
        <f aca="true" t="shared" si="5" ref="H23:H31">I22</f>
        <v>0.4107291666666667</v>
      </c>
      <c r="I23" s="18">
        <f t="shared" si="4"/>
        <v>0.4258506944444445</v>
      </c>
    </row>
    <row r="24" spans="1:9" ht="14.25">
      <c r="A24" s="15">
        <v>17</v>
      </c>
      <c r="B24" s="50" t="s">
        <v>45</v>
      </c>
      <c r="C24" s="63">
        <v>5.4</v>
      </c>
      <c r="D24" s="49"/>
      <c r="E24" s="17">
        <f t="shared" si="3"/>
        <v>0</v>
      </c>
      <c r="F24" s="24"/>
      <c r="G24" s="67">
        <f aca="true" t="shared" si="6" ref="G24:G31">G$22</f>
        <v>0.00225694444444445</v>
      </c>
      <c r="H24" s="18">
        <f t="shared" si="5"/>
        <v>0.4258506944444445</v>
      </c>
      <c r="I24" s="18">
        <f t="shared" si="4"/>
        <v>0.43803819444444453</v>
      </c>
    </row>
    <row r="25" spans="1:9" ht="14.25">
      <c r="A25" s="15">
        <v>18</v>
      </c>
      <c r="B25" s="50" t="s">
        <v>85</v>
      </c>
      <c r="C25" s="63">
        <v>5.6</v>
      </c>
      <c r="D25" s="49"/>
      <c r="E25" s="17">
        <f t="shared" si="3"/>
        <v>0</v>
      </c>
      <c r="F25" s="24"/>
      <c r="G25" s="67">
        <f t="shared" si="6"/>
        <v>0.00225694444444445</v>
      </c>
      <c r="H25" s="18">
        <f t="shared" si="5"/>
        <v>0.43803819444444453</v>
      </c>
      <c r="I25" s="18">
        <f t="shared" si="4"/>
        <v>0.45067708333333345</v>
      </c>
    </row>
    <row r="26" spans="1:9" ht="14.25">
      <c r="A26" s="15">
        <v>19</v>
      </c>
      <c r="B26" s="50" t="s">
        <v>86</v>
      </c>
      <c r="C26" s="63">
        <v>6.7</v>
      </c>
      <c r="D26" s="49"/>
      <c r="E26" s="17">
        <f t="shared" si="3"/>
        <v>0</v>
      </c>
      <c r="F26" s="24"/>
      <c r="G26" s="67">
        <f t="shared" si="6"/>
        <v>0.00225694444444445</v>
      </c>
      <c r="H26" s="18">
        <f t="shared" si="5"/>
        <v>0.45067708333333345</v>
      </c>
      <c r="I26" s="18">
        <f t="shared" si="4"/>
        <v>0.46579861111111126</v>
      </c>
    </row>
    <row r="27" spans="1:9" ht="14.25">
      <c r="A27" s="15">
        <v>20</v>
      </c>
      <c r="B27" s="50" t="s">
        <v>46</v>
      </c>
      <c r="C27" s="63">
        <v>3.9</v>
      </c>
      <c r="D27" s="49"/>
      <c r="E27" s="17">
        <f t="shared" si="3"/>
        <v>0</v>
      </c>
      <c r="F27" s="24"/>
      <c r="G27" s="67">
        <f t="shared" si="6"/>
        <v>0.00225694444444445</v>
      </c>
      <c r="H27" s="18">
        <f t="shared" si="5"/>
        <v>0.46579861111111126</v>
      </c>
      <c r="I27" s="18">
        <f t="shared" si="4"/>
        <v>0.47460069444444464</v>
      </c>
    </row>
    <row r="28" spans="1:9" ht="14.25">
      <c r="A28" s="15">
        <v>21</v>
      </c>
      <c r="B28" s="50" t="s">
        <v>47</v>
      </c>
      <c r="C28" s="63">
        <v>7.1</v>
      </c>
      <c r="D28" s="49"/>
      <c r="E28" s="17">
        <f t="shared" si="3"/>
        <v>0</v>
      </c>
      <c r="F28" s="24"/>
      <c r="G28" s="67">
        <f t="shared" si="6"/>
        <v>0.00225694444444445</v>
      </c>
      <c r="H28" s="18">
        <f t="shared" si="5"/>
        <v>0.47460069444444464</v>
      </c>
      <c r="I28" s="18">
        <f t="shared" si="4"/>
        <v>0.49062500000000026</v>
      </c>
    </row>
    <row r="29" spans="1:9" ht="14.25">
      <c r="A29" s="15">
        <v>22</v>
      </c>
      <c r="B29" s="50" t="s">
        <v>48</v>
      </c>
      <c r="C29" s="63">
        <v>8.8</v>
      </c>
      <c r="D29" s="49"/>
      <c r="E29" s="17">
        <f t="shared" si="3"/>
        <v>0</v>
      </c>
      <c r="F29" s="24"/>
      <c r="G29" s="67">
        <f t="shared" si="6"/>
        <v>0.00225694444444445</v>
      </c>
      <c r="H29" s="18">
        <f t="shared" si="5"/>
        <v>0.49062500000000026</v>
      </c>
      <c r="I29" s="18">
        <f t="shared" si="4"/>
        <v>0.5104861111111114</v>
      </c>
    </row>
    <row r="30" spans="1:9" ht="14.25">
      <c r="A30" s="15">
        <v>23</v>
      </c>
      <c r="B30" s="50" t="s">
        <v>49</v>
      </c>
      <c r="C30" s="63">
        <v>9</v>
      </c>
      <c r="D30" s="49"/>
      <c r="E30" s="17">
        <f t="shared" si="3"/>
        <v>0</v>
      </c>
      <c r="F30" s="24"/>
      <c r="G30" s="67">
        <f t="shared" si="6"/>
        <v>0.00225694444444445</v>
      </c>
      <c r="H30" s="18">
        <f t="shared" si="5"/>
        <v>0.5104861111111114</v>
      </c>
      <c r="I30" s="18">
        <f t="shared" si="4"/>
        <v>0.5307986111111115</v>
      </c>
    </row>
    <row r="31" spans="1:9" ht="14.25">
      <c r="A31" s="15">
        <v>24</v>
      </c>
      <c r="B31" s="50" t="s">
        <v>50</v>
      </c>
      <c r="C31" s="63">
        <v>5.4</v>
      </c>
      <c r="D31" s="49"/>
      <c r="E31" s="17">
        <f t="shared" si="3"/>
        <v>0</v>
      </c>
      <c r="F31" s="24"/>
      <c r="G31" s="67">
        <f t="shared" si="6"/>
        <v>0.00225694444444445</v>
      </c>
      <c r="H31" s="18">
        <f t="shared" si="5"/>
        <v>0.5307986111111115</v>
      </c>
      <c r="I31" s="18">
        <f t="shared" si="4"/>
        <v>0.5429861111111115</v>
      </c>
    </row>
    <row r="32" spans="1:10" s="50" customFormat="1" ht="15">
      <c r="A32" s="19" t="s">
        <v>1</v>
      </c>
      <c r="B32" s="13" t="s">
        <v>82</v>
      </c>
      <c r="C32" s="14">
        <f>SUM(C22:C31)</f>
        <v>65.20000000000002</v>
      </c>
      <c r="D32" s="21"/>
      <c r="E32" s="22">
        <f t="shared" si="3"/>
        <v>0</v>
      </c>
      <c r="F32" s="56" t="s">
        <v>25</v>
      </c>
      <c r="G32" s="26">
        <f>(I32-H22)/C32</f>
        <v>0.0022569444444444503</v>
      </c>
      <c r="I32" s="23">
        <f>I31</f>
        <v>0.5429861111111115</v>
      </c>
      <c r="J32" s="48"/>
    </row>
    <row r="33" spans="1:10" s="50" customFormat="1" ht="15.75">
      <c r="A33" s="1"/>
      <c r="B33" s="5"/>
      <c r="C33" s="7"/>
      <c r="D33" s="3"/>
      <c r="E33" s="51">
        <f t="shared" si="3"/>
        <v>0</v>
      </c>
      <c r="F33" s="56" t="s">
        <v>24</v>
      </c>
      <c r="G33" s="64">
        <f>SUMPRODUCT(G22:G31,C22:C31)</f>
        <v>0.1471527777777781</v>
      </c>
      <c r="H33" s="52"/>
      <c r="J33" s="48"/>
    </row>
    <row r="34" spans="1:9" ht="14.25">
      <c r="A34" s="15">
        <v>25</v>
      </c>
      <c r="B34" s="50" t="s">
        <v>51</v>
      </c>
      <c r="C34" s="16">
        <v>5.6</v>
      </c>
      <c r="D34" s="49"/>
      <c r="E34" s="17">
        <f t="shared" si="3"/>
        <v>0</v>
      </c>
      <c r="F34" s="24"/>
      <c r="G34" s="45">
        <v>0.00289351851851852</v>
      </c>
      <c r="H34" s="47">
        <v>0.375</v>
      </c>
      <c r="I34" s="18">
        <f aca="true" t="shared" si="7" ref="I34:I43">H34+C34*G34</f>
        <v>0.3912037037037037</v>
      </c>
    </row>
    <row r="35" spans="1:9" ht="14.25">
      <c r="A35" s="15">
        <v>26</v>
      </c>
      <c r="B35" s="50" t="s">
        <v>52</v>
      </c>
      <c r="C35" s="16">
        <v>4.8</v>
      </c>
      <c r="D35" s="49"/>
      <c r="E35" s="17">
        <f t="shared" si="3"/>
        <v>0</v>
      </c>
      <c r="F35" s="24"/>
      <c r="G35" s="67">
        <f>G$34</f>
        <v>0.00289351851851852</v>
      </c>
      <c r="H35" s="18">
        <f>I34</f>
        <v>0.3912037037037037</v>
      </c>
      <c r="I35" s="18">
        <f t="shared" si="7"/>
        <v>0.4050925925925926</v>
      </c>
    </row>
    <row r="36" spans="1:9" ht="14.25">
      <c r="A36" s="15">
        <v>27</v>
      </c>
      <c r="B36" s="50" t="s">
        <v>53</v>
      </c>
      <c r="C36" s="16">
        <v>5.4</v>
      </c>
      <c r="D36" s="49"/>
      <c r="E36" s="17">
        <f t="shared" si="3"/>
        <v>0</v>
      </c>
      <c r="F36" s="24"/>
      <c r="G36" s="67">
        <f aca="true" t="shared" si="8" ref="G36:G43">G$34</f>
        <v>0.00289351851851852</v>
      </c>
      <c r="H36" s="18">
        <f aca="true" t="shared" si="9" ref="H36:H43">I35</f>
        <v>0.4050925925925926</v>
      </c>
      <c r="I36" s="18">
        <f t="shared" si="7"/>
        <v>0.4207175925925926</v>
      </c>
    </row>
    <row r="37" spans="1:9" ht="14.25">
      <c r="A37" s="15">
        <v>28</v>
      </c>
      <c r="B37" s="50" t="s">
        <v>75</v>
      </c>
      <c r="C37" s="16">
        <v>7.7</v>
      </c>
      <c r="D37" s="49"/>
      <c r="E37" s="17">
        <f t="shared" si="3"/>
        <v>0</v>
      </c>
      <c r="F37" s="24"/>
      <c r="G37" s="67">
        <f t="shared" si="8"/>
        <v>0.00289351851851852</v>
      </c>
      <c r="H37" s="18">
        <f t="shared" si="9"/>
        <v>0.4207175925925926</v>
      </c>
      <c r="I37" s="18">
        <f t="shared" si="7"/>
        <v>0.44299768518518523</v>
      </c>
    </row>
    <row r="38" spans="1:9" ht="14.25">
      <c r="A38" s="15">
        <v>29</v>
      </c>
      <c r="B38" s="50" t="s">
        <v>76</v>
      </c>
      <c r="C38" s="16">
        <v>3.5</v>
      </c>
      <c r="D38" s="49"/>
      <c r="E38" s="17">
        <f t="shared" si="3"/>
        <v>0</v>
      </c>
      <c r="F38" s="24"/>
      <c r="G38" s="67">
        <f t="shared" si="8"/>
        <v>0.00289351851851852</v>
      </c>
      <c r="H38" s="18">
        <f t="shared" si="9"/>
        <v>0.44299768518518523</v>
      </c>
      <c r="I38" s="18">
        <f t="shared" si="7"/>
        <v>0.45312500000000006</v>
      </c>
    </row>
    <row r="39" spans="1:9" ht="14.25">
      <c r="A39" s="15">
        <v>30</v>
      </c>
      <c r="B39" s="50" t="s">
        <v>54</v>
      </c>
      <c r="C39" s="16">
        <v>7.9</v>
      </c>
      <c r="D39" s="49"/>
      <c r="E39" s="17">
        <f t="shared" si="3"/>
        <v>0</v>
      </c>
      <c r="F39" s="24"/>
      <c r="G39" s="67">
        <f t="shared" si="8"/>
        <v>0.00289351851851852</v>
      </c>
      <c r="H39" s="18">
        <f t="shared" si="9"/>
        <v>0.45312500000000006</v>
      </c>
      <c r="I39" s="18">
        <f t="shared" si="7"/>
        <v>0.4759837962962964</v>
      </c>
    </row>
    <row r="40" spans="1:9" ht="14.25">
      <c r="A40" s="15">
        <v>31</v>
      </c>
      <c r="B40" s="50" t="s">
        <v>55</v>
      </c>
      <c r="C40" s="16">
        <v>7.4</v>
      </c>
      <c r="D40" s="49"/>
      <c r="E40" s="17">
        <f t="shared" si="3"/>
        <v>0</v>
      </c>
      <c r="F40" s="24"/>
      <c r="G40" s="67">
        <f t="shared" si="8"/>
        <v>0.00289351851851852</v>
      </c>
      <c r="H40" s="18">
        <f t="shared" si="9"/>
        <v>0.4759837962962964</v>
      </c>
      <c r="I40" s="18">
        <f t="shared" si="7"/>
        <v>0.4973958333333334</v>
      </c>
    </row>
    <row r="41" spans="1:9" ht="14.25">
      <c r="A41" s="15">
        <v>32</v>
      </c>
      <c r="B41" s="50" t="s">
        <v>79</v>
      </c>
      <c r="C41" s="16">
        <v>6</v>
      </c>
      <c r="D41" s="49"/>
      <c r="E41" s="17">
        <f t="shared" si="3"/>
        <v>0</v>
      </c>
      <c r="F41" s="24"/>
      <c r="G41" s="67">
        <f t="shared" si="8"/>
        <v>0.00289351851851852</v>
      </c>
      <c r="H41" s="18">
        <f t="shared" si="9"/>
        <v>0.4973958333333334</v>
      </c>
      <c r="I41" s="18">
        <f t="shared" si="7"/>
        <v>0.5147569444444445</v>
      </c>
    </row>
    <row r="42" spans="1:9" ht="14.25">
      <c r="A42" s="15">
        <v>33</v>
      </c>
      <c r="B42" s="50" t="s">
        <v>80</v>
      </c>
      <c r="C42" s="16">
        <v>5.8</v>
      </c>
      <c r="D42" s="49"/>
      <c r="E42" s="17">
        <f t="shared" si="3"/>
        <v>0</v>
      </c>
      <c r="F42" s="24"/>
      <c r="G42" s="67">
        <f t="shared" si="8"/>
        <v>0.00289351851851852</v>
      </c>
      <c r="H42" s="18">
        <f t="shared" si="9"/>
        <v>0.5147569444444445</v>
      </c>
      <c r="I42" s="18">
        <f t="shared" si="7"/>
        <v>0.531539351851852</v>
      </c>
    </row>
    <row r="43" spans="1:9" ht="14.25">
      <c r="A43" s="15">
        <v>34</v>
      </c>
      <c r="B43" s="50" t="s">
        <v>56</v>
      </c>
      <c r="C43" s="16">
        <v>9.2</v>
      </c>
      <c r="D43" s="49"/>
      <c r="E43" s="17">
        <f t="shared" si="3"/>
        <v>0</v>
      </c>
      <c r="F43" s="24"/>
      <c r="G43" s="67">
        <f t="shared" si="8"/>
        <v>0.00289351851851852</v>
      </c>
      <c r="H43" s="18">
        <f t="shared" si="9"/>
        <v>0.531539351851852</v>
      </c>
      <c r="I43" s="18">
        <f t="shared" si="7"/>
        <v>0.5581597222222223</v>
      </c>
    </row>
    <row r="44" spans="1:9" ht="15">
      <c r="A44" s="19" t="s">
        <v>1</v>
      </c>
      <c r="B44" s="13" t="s">
        <v>83</v>
      </c>
      <c r="C44" s="14">
        <f>SUM(C34:C43)</f>
        <v>63.3</v>
      </c>
      <c r="D44" s="21"/>
      <c r="E44" s="22">
        <f>IF(D45&gt;0,C44,0)</f>
        <v>0</v>
      </c>
      <c r="F44" s="56" t="s">
        <v>22</v>
      </c>
      <c r="G44" s="26">
        <f>(I44-H34)/C44</f>
        <v>0.00289351851851852</v>
      </c>
      <c r="I44" s="23">
        <f>I43</f>
        <v>0.5581597222222223</v>
      </c>
    </row>
    <row r="45" spans="1:10" s="50" customFormat="1" ht="15.75">
      <c r="A45" s="1"/>
      <c r="B45" s="5"/>
      <c r="C45" s="7"/>
      <c r="D45" s="3"/>
      <c r="E45" s="51"/>
      <c r="F45" s="56" t="s">
        <v>23</v>
      </c>
      <c r="G45" s="64">
        <f>SUMPRODUCT(G34:G43,C34:C43)</f>
        <v>0.18315972222222232</v>
      </c>
      <c r="H45" s="52"/>
      <c r="J45" s="48"/>
    </row>
    <row r="46" spans="1:9" ht="14.25">
      <c r="A46" s="15">
        <v>35</v>
      </c>
      <c r="B46" s="50" t="s">
        <v>57</v>
      </c>
      <c r="C46" s="16">
        <v>7.6</v>
      </c>
      <c r="D46" s="49"/>
      <c r="E46" s="17">
        <f>IF(D46&gt;0,C46,0)</f>
        <v>0</v>
      </c>
      <c r="F46" s="24"/>
      <c r="G46" s="45">
        <v>0.00231481481481483</v>
      </c>
      <c r="H46" s="47">
        <v>0.3529166666666667</v>
      </c>
      <c r="I46" s="18">
        <f aca="true" t="shared" si="10" ref="I46:I63">H46+C46*G46</f>
        <v>0.3705092592592594</v>
      </c>
    </row>
    <row r="47" spans="1:9" ht="14.25">
      <c r="A47" s="15">
        <v>36</v>
      </c>
      <c r="B47" s="50" t="s">
        <v>58</v>
      </c>
      <c r="C47" s="16">
        <v>7.6</v>
      </c>
      <c r="D47" s="49"/>
      <c r="E47" s="17">
        <f>IF(D47&gt;0,C47,0)</f>
        <v>0</v>
      </c>
      <c r="F47" s="24"/>
      <c r="G47" s="67">
        <f>G$46</f>
        <v>0.00231481481481483</v>
      </c>
      <c r="H47" s="18">
        <f>I46</f>
        <v>0.3705092592592594</v>
      </c>
      <c r="I47" s="18">
        <f t="shared" si="10"/>
        <v>0.38810185185185214</v>
      </c>
    </row>
    <row r="48" spans="1:9" ht="14.25">
      <c r="A48" s="15">
        <v>37</v>
      </c>
      <c r="B48" s="50" t="s">
        <v>59</v>
      </c>
      <c r="C48" s="16">
        <v>6.7</v>
      </c>
      <c r="D48" s="49"/>
      <c r="E48" s="17">
        <f>IF(D48&gt;0,C48,0)</f>
        <v>0</v>
      </c>
      <c r="F48" s="24"/>
      <c r="G48" s="67">
        <f aca="true" t="shared" si="11" ref="G48:G63">G$46</f>
        <v>0.00231481481481483</v>
      </c>
      <c r="H48" s="18">
        <f aca="true" t="shared" si="12" ref="H48:H58">I47</f>
        <v>0.38810185185185214</v>
      </c>
      <c r="I48" s="18">
        <f t="shared" si="10"/>
        <v>0.4036111111111115</v>
      </c>
    </row>
    <row r="49" spans="1:9" ht="14.25">
      <c r="A49" s="15">
        <v>38</v>
      </c>
      <c r="B49" s="50" t="s">
        <v>60</v>
      </c>
      <c r="C49" s="16">
        <v>5.2</v>
      </c>
      <c r="D49" s="49"/>
      <c r="E49" s="17">
        <f>IF(D49&gt;0,C49,0)</f>
        <v>0</v>
      </c>
      <c r="F49" s="24"/>
      <c r="G49" s="67">
        <f t="shared" si="11"/>
        <v>0.00231481481481483</v>
      </c>
      <c r="H49" s="18">
        <f t="shared" si="12"/>
        <v>0.4036111111111115</v>
      </c>
      <c r="I49" s="18">
        <f t="shared" si="10"/>
        <v>0.4156481481481486</v>
      </c>
    </row>
    <row r="50" spans="1:9" ht="14.25">
      <c r="A50" s="15">
        <v>39</v>
      </c>
      <c r="B50" s="50" t="s">
        <v>61</v>
      </c>
      <c r="C50" s="16">
        <v>11.6</v>
      </c>
      <c r="D50" s="49"/>
      <c r="E50" s="17" t="e">
        <f>IF(#REF!&gt;0,C50,0)</f>
        <v>#REF!</v>
      </c>
      <c r="F50" s="24"/>
      <c r="G50" s="67">
        <f t="shared" si="11"/>
        <v>0.00231481481481483</v>
      </c>
      <c r="H50" s="18">
        <f t="shared" si="12"/>
        <v>0.4156481481481486</v>
      </c>
      <c r="I50" s="18">
        <f t="shared" si="10"/>
        <v>0.4425000000000006</v>
      </c>
    </row>
    <row r="51" spans="1:9" ht="14.25">
      <c r="A51" s="15">
        <v>40</v>
      </c>
      <c r="B51" s="50" t="s">
        <v>62</v>
      </c>
      <c r="C51" s="16">
        <v>5.7</v>
      </c>
      <c r="D51" s="49"/>
      <c r="E51" s="17">
        <f>IF(D56&gt;0,C51,0)</f>
        <v>0</v>
      </c>
      <c r="F51" s="24"/>
      <c r="G51" s="67">
        <f t="shared" si="11"/>
        <v>0.00231481481481483</v>
      </c>
      <c r="H51" s="18">
        <f t="shared" si="12"/>
        <v>0.4425000000000006</v>
      </c>
      <c r="I51" s="18">
        <f t="shared" si="10"/>
        <v>0.4556944444444451</v>
      </c>
    </row>
    <row r="52" spans="1:9" ht="14.25">
      <c r="A52" s="15">
        <v>41</v>
      </c>
      <c r="B52" s="50" t="s">
        <v>63</v>
      </c>
      <c r="C52" s="16">
        <v>4.6</v>
      </c>
      <c r="D52" s="49"/>
      <c r="E52" s="17">
        <f>IF(D52&gt;0,C52,0)</f>
        <v>0</v>
      </c>
      <c r="F52" s="24"/>
      <c r="G52" s="67">
        <f t="shared" si="11"/>
        <v>0.00231481481481483</v>
      </c>
      <c r="H52" s="18">
        <f t="shared" si="12"/>
        <v>0.4556944444444451</v>
      </c>
      <c r="I52" s="18">
        <f t="shared" si="10"/>
        <v>0.46634259259259336</v>
      </c>
    </row>
    <row r="53" spans="1:9" ht="14.25">
      <c r="A53" s="15">
        <v>42</v>
      </c>
      <c r="B53" s="50" t="s">
        <v>64</v>
      </c>
      <c r="C53" s="16">
        <v>5.4</v>
      </c>
      <c r="D53" s="49"/>
      <c r="E53" s="17">
        <f>IF(D53&gt;0,C53,0)</f>
        <v>0</v>
      </c>
      <c r="F53" s="24"/>
      <c r="G53" s="67">
        <f t="shared" si="11"/>
        <v>0.00231481481481483</v>
      </c>
      <c r="H53" s="18">
        <f t="shared" si="12"/>
        <v>0.46634259259259336</v>
      </c>
      <c r="I53" s="18">
        <f t="shared" si="10"/>
        <v>0.47884259259259343</v>
      </c>
    </row>
    <row r="54" spans="1:9" ht="14.25">
      <c r="A54" s="15">
        <v>43</v>
      </c>
      <c r="B54" s="50" t="s">
        <v>65</v>
      </c>
      <c r="C54" s="16">
        <v>4.8</v>
      </c>
      <c r="D54" s="49"/>
      <c r="E54" s="17">
        <f>IF(D54&gt;0,C54,0)</f>
        <v>0</v>
      </c>
      <c r="F54" s="24"/>
      <c r="G54" s="67">
        <f t="shared" si="11"/>
        <v>0.00231481481481483</v>
      </c>
      <c r="H54" s="18">
        <f t="shared" si="12"/>
        <v>0.47884259259259343</v>
      </c>
      <c r="I54" s="18">
        <f t="shared" si="10"/>
        <v>0.4899537037037046</v>
      </c>
    </row>
    <row r="55" spans="1:9" ht="14.25">
      <c r="A55" s="15">
        <v>44</v>
      </c>
      <c r="B55" s="50" t="s">
        <v>66</v>
      </c>
      <c r="C55" s="16">
        <v>4</v>
      </c>
      <c r="D55" s="49"/>
      <c r="E55" s="17" t="e">
        <f>IF(#REF!&gt;0,C55,0)</f>
        <v>#REF!</v>
      </c>
      <c r="F55" s="24"/>
      <c r="G55" s="67">
        <f t="shared" si="11"/>
        <v>0.00231481481481483</v>
      </c>
      <c r="H55" s="18">
        <f t="shared" si="12"/>
        <v>0.4899537037037046</v>
      </c>
      <c r="I55" s="18">
        <f t="shared" si="10"/>
        <v>0.4992129629629639</v>
      </c>
    </row>
    <row r="56" spans="1:9" ht="14.25">
      <c r="A56" s="15">
        <v>45</v>
      </c>
      <c r="B56" s="50" t="s">
        <v>67</v>
      </c>
      <c r="C56" s="16">
        <v>6.6</v>
      </c>
      <c r="D56" s="49"/>
      <c r="E56" s="17" t="e">
        <f>IF(#REF!&gt;0,C56,0)</f>
        <v>#REF!</v>
      </c>
      <c r="F56" s="24"/>
      <c r="G56" s="67">
        <f t="shared" si="11"/>
        <v>0.00231481481481483</v>
      </c>
      <c r="H56" s="18">
        <f t="shared" si="12"/>
        <v>0.4992129629629639</v>
      </c>
      <c r="I56" s="18">
        <f t="shared" si="10"/>
        <v>0.5144907407407417</v>
      </c>
    </row>
    <row r="57" spans="1:9" ht="14.25">
      <c r="A57" s="15">
        <v>46</v>
      </c>
      <c r="B57" s="50" t="s">
        <v>68</v>
      </c>
      <c r="C57" s="16">
        <v>6.9</v>
      </c>
      <c r="D57" s="49"/>
      <c r="E57" s="17">
        <f>IF(D57&gt;0,C57,0)</f>
        <v>0</v>
      </c>
      <c r="F57" s="24"/>
      <c r="G57" s="67">
        <f t="shared" si="11"/>
        <v>0.00231481481481483</v>
      </c>
      <c r="H57" s="18">
        <f t="shared" si="12"/>
        <v>0.5144907407407417</v>
      </c>
      <c r="I57" s="18">
        <f t="shared" si="10"/>
        <v>0.530462962962964</v>
      </c>
    </row>
    <row r="58" spans="1:9" ht="14.25">
      <c r="A58" s="15">
        <v>47</v>
      </c>
      <c r="B58" s="50" t="s">
        <v>69</v>
      </c>
      <c r="C58" s="16">
        <v>8.1</v>
      </c>
      <c r="D58" s="49"/>
      <c r="E58" s="17">
        <f>IF(D58&gt;0,C58,0)</f>
        <v>0</v>
      </c>
      <c r="F58" s="24"/>
      <c r="G58" s="67">
        <f t="shared" si="11"/>
        <v>0.00231481481481483</v>
      </c>
      <c r="H58" s="18">
        <f t="shared" si="12"/>
        <v>0.530462962962964</v>
      </c>
      <c r="I58" s="18">
        <f t="shared" si="10"/>
        <v>0.5492129629629642</v>
      </c>
    </row>
    <row r="59" spans="1:9" ht="14.25">
      <c r="A59" s="15">
        <v>48</v>
      </c>
      <c r="B59" s="50" t="s">
        <v>70</v>
      </c>
      <c r="C59" s="16">
        <v>5.4</v>
      </c>
      <c r="D59" s="49"/>
      <c r="E59" s="17"/>
      <c r="F59" s="24"/>
      <c r="G59" s="67">
        <f t="shared" si="11"/>
        <v>0.00231481481481483</v>
      </c>
      <c r="H59" s="18">
        <f>I58</f>
        <v>0.5492129629629642</v>
      </c>
      <c r="I59" s="18">
        <f t="shared" si="10"/>
        <v>0.5617129629629642</v>
      </c>
    </row>
    <row r="60" spans="1:9" ht="14.25">
      <c r="A60" s="15">
        <v>49</v>
      </c>
      <c r="B60" s="50" t="s">
        <v>71</v>
      </c>
      <c r="C60" s="16">
        <v>3.6</v>
      </c>
      <c r="D60" s="49"/>
      <c r="E60" s="17"/>
      <c r="F60" s="24"/>
      <c r="G60" s="67">
        <f t="shared" si="11"/>
        <v>0.00231481481481483</v>
      </c>
      <c r="H60" s="18">
        <f>I59</f>
        <v>0.5617129629629642</v>
      </c>
      <c r="I60" s="18">
        <f t="shared" si="10"/>
        <v>0.5700462962962977</v>
      </c>
    </row>
    <row r="61" spans="1:9" ht="14.25">
      <c r="A61" s="15">
        <v>50</v>
      </c>
      <c r="B61" s="50" t="s">
        <v>72</v>
      </c>
      <c r="C61" s="16">
        <v>7.5</v>
      </c>
      <c r="D61" s="49"/>
      <c r="E61" s="17"/>
      <c r="F61" s="24"/>
      <c r="G61" s="67">
        <f t="shared" si="11"/>
        <v>0.00231481481481483</v>
      </c>
      <c r="H61" s="18">
        <f>I60</f>
        <v>0.5700462962962977</v>
      </c>
      <c r="I61" s="18">
        <f t="shared" si="10"/>
        <v>0.5874074074074089</v>
      </c>
    </row>
    <row r="62" spans="1:9" ht="14.25">
      <c r="A62" s="15">
        <v>51</v>
      </c>
      <c r="B62" s="50" t="s">
        <v>73</v>
      </c>
      <c r="C62" s="16">
        <v>4.6</v>
      </c>
      <c r="D62" s="49"/>
      <c r="E62" s="17"/>
      <c r="F62" s="24"/>
      <c r="G62" s="67">
        <f t="shared" si="11"/>
        <v>0.00231481481481483</v>
      </c>
      <c r="H62" s="18">
        <f>I61</f>
        <v>0.5874074074074089</v>
      </c>
      <c r="I62" s="18">
        <f t="shared" si="10"/>
        <v>0.5980555555555571</v>
      </c>
    </row>
    <row r="63" spans="1:9" ht="14.25">
      <c r="A63" s="15">
        <v>52</v>
      </c>
      <c r="B63" s="50" t="s">
        <v>74</v>
      </c>
      <c r="C63" s="16">
        <v>5.4</v>
      </c>
      <c r="D63" s="49"/>
      <c r="E63" s="17"/>
      <c r="F63" s="24"/>
      <c r="G63" s="67">
        <f t="shared" si="11"/>
        <v>0.00231481481481483</v>
      </c>
      <c r="H63" s="18">
        <f>I62</f>
        <v>0.5980555555555571</v>
      </c>
      <c r="I63" s="18">
        <f t="shared" si="10"/>
        <v>0.6105555555555572</v>
      </c>
    </row>
    <row r="64" spans="1:10" s="50" customFormat="1" ht="15">
      <c r="A64" s="13" t="s">
        <v>1</v>
      </c>
      <c r="B64" s="25" t="s">
        <v>84</v>
      </c>
      <c r="C64" s="62">
        <f>SUM(C46:C63)</f>
        <v>111.3</v>
      </c>
      <c r="D64" s="22"/>
      <c r="E64" s="22"/>
      <c r="F64" s="56" t="s">
        <v>21</v>
      </c>
      <c r="G64" s="26">
        <f>(I64-H46)/C64</f>
        <v>0.002314814814814829</v>
      </c>
      <c r="I64" s="23">
        <f>I63</f>
        <v>0.6105555555555572</v>
      </c>
      <c r="J64" s="54"/>
    </row>
    <row r="65" spans="1:9" ht="15">
      <c r="A65" s="13"/>
      <c r="B65" s="25"/>
      <c r="C65" s="20"/>
      <c r="D65" s="22"/>
      <c r="E65" s="22"/>
      <c r="F65" s="56" t="s">
        <v>20</v>
      </c>
      <c r="G65" s="64">
        <f>SUMPRODUCT(G46:G63,C46:C63)</f>
        <v>0.2576388888888906</v>
      </c>
      <c r="H65" s="18"/>
      <c r="I65" s="13"/>
    </row>
    <row r="66" spans="1:10" s="8" customFormat="1" ht="15.75">
      <c r="A66" s="13" t="s">
        <v>1</v>
      </c>
      <c r="B66" s="25" t="s">
        <v>2</v>
      </c>
      <c r="C66" s="62">
        <f>C64+C44+C32+C20</f>
        <v>340.6</v>
      </c>
      <c r="D66" s="22"/>
      <c r="E66" s="22"/>
      <c r="F66" s="56" t="s">
        <v>28</v>
      </c>
      <c r="G66" s="26">
        <f>((I64-H46)+(I44-H34)+(I32-H22)+(I19-H6))/C66</f>
        <v>0.0025825544790239515</v>
      </c>
      <c r="H66" s="18"/>
      <c r="I66" s="13"/>
      <c r="J66" s="9"/>
    </row>
    <row r="67" spans="6:7" ht="15">
      <c r="F67" s="56" t="s">
        <v>29</v>
      </c>
      <c r="G67" s="65">
        <f>G65+G45+G33+G21</f>
        <v>0.8796180555555577</v>
      </c>
    </row>
    <row r="68" ht="15.75">
      <c r="B68" s="10"/>
    </row>
    <row r="69" ht="12.75">
      <c r="G69" s="11"/>
    </row>
    <row r="71" ht="15.75">
      <c r="G71" s="12"/>
    </row>
  </sheetData>
  <sheetProtection/>
  <mergeCells count="6">
    <mergeCell ref="F1:I3"/>
    <mergeCell ref="A4:A5"/>
    <mergeCell ref="H4:I4"/>
    <mergeCell ref="B4:B5"/>
    <mergeCell ref="D4:D5"/>
    <mergeCell ref="F4:F5"/>
  </mergeCells>
  <dataValidations count="5">
    <dataValidation type="list" allowBlank="1" showInputMessage="1" showErrorMessage="1" sqref="G34:G43 G22:G31 G6:G19 G46:G63">
      <formula1>Etappetider</formula1>
    </dataValidation>
    <dataValidation type="list" allowBlank="1" showInputMessage="1" showErrorMessage="1" sqref="H22">
      <formula1>Start_Dag2</formula1>
    </dataValidation>
    <dataValidation type="list" allowBlank="1" showInputMessage="1" showErrorMessage="1" sqref="H34">
      <formula1>Start_Dag3</formula1>
    </dataValidation>
    <dataValidation type="list" allowBlank="1" showInputMessage="1" showErrorMessage="1" prompt="starttid dag 4" sqref="H46">
      <formula1>_dag4</formula1>
    </dataValidation>
    <dataValidation type="list" allowBlank="1" showInputMessage="1" showErrorMessage="1" sqref="H6">
      <formula1>_dag1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6" r:id="rId1"/>
  <headerFooter alignWithMargins="0">
    <oddHeader>&amp;LSkjema for tidsestimat - St Olavsloppet 2008&amp;RSide &amp;P av &amp;N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H11" sqref="H11"/>
    </sheetView>
  </sheetViews>
  <sheetFormatPr defaultColWidth="11.421875" defaultRowHeight="12.75"/>
  <cols>
    <col min="2" max="2" width="15.28125" style="0" bestFit="1" customWidth="1"/>
  </cols>
  <sheetData>
    <row r="1" spans="1:12" ht="15.75" thickBot="1">
      <c r="A1" t="s">
        <v>15</v>
      </c>
      <c r="B1" s="46" t="s">
        <v>16</v>
      </c>
      <c r="C1" s="46" t="s">
        <v>17</v>
      </c>
      <c r="D1" s="46" t="s">
        <v>18</v>
      </c>
      <c r="E1" s="46" t="s">
        <v>19</v>
      </c>
      <c r="H1" s="151" t="s">
        <v>168</v>
      </c>
      <c r="I1" s="152"/>
      <c r="J1" s="152"/>
      <c r="K1" s="152"/>
      <c r="L1" s="152"/>
    </row>
    <row r="2" spans="1:12" ht="15.75" thickBot="1">
      <c r="A2" s="44">
        <v>0.001736111111111111</v>
      </c>
      <c r="B2" s="2">
        <v>0.3125</v>
      </c>
      <c r="C2" s="2">
        <v>0.3958333333333333</v>
      </c>
      <c r="D2" s="2">
        <v>0.3958333333333333</v>
      </c>
      <c r="E2" s="2">
        <v>0.3125</v>
      </c>
      <c r="F2" s="46" t="s">
        <v>165</v>
      </c>
      <c r="H2" s="153"/>
      <c r="I2" s="154" t="s">
        <v>169</v>
      </c>
      <c r="J2" s="154" t="s">
        <v>170</v>
      </c>
      <c r="K2" s="154" t="s">
        <v>171</v>
      </c>
      <c r="L2" s="154" t="s">
        <v>172</v>
      </c>
    </row>
    <row r="3" spans="1:12" ht="15.75" thickBot="1">
      <c r="A3" s="44">
        <v>0.0019097222222222222</v>
      </c>
      <c r="B3" s="2">
        <v>0.34375</v>
      </c>
      <c r="C3" s="2">
        <v>0.4166666666666667</v>
      </c>
      <c r="D3" s="2">
        <v>0.4166666666666667</v>
      </c>
      <c r="E3" s="2">
        <v>0.34375</v>
      </c>
      <c r="F3" t="s">
        <v>166</v>
      </c>
      <c r="H3" s="155" t="s">
        <v>173</v>
      </c>
      <c r="I3" s="156">
        <v>0.2916666666666667</v>
      </c>
      <c r="J3" s="156">
        <v>0.375</v>
      </c>
      <c r="K3" s="156">
        <v>0.375</v>
      </c>
      <c r="L3" s="156">
        <v>0.2916666666666667</v>
      </c>
    </row>
    <row r="4" spans="1:12" ht="15.75" thickBot="1">
      <c r="A4" s="44">
        <v>0.00208333333333333</v>
      </c>
      <c r="B4" s="2">
        <v>0.3958333333333333</v>
      </c>
      <c r="C4" s="2">
        <v>0.4583333333333333</v>
      </c>
      <c r="D4" s="2">
        <v>0.4583333333333333</v>
      </c>
      <c r="E4" s="2">
        <v>0.3958333333333333</v>
      </c>
      <c r="F4" t="s">
        <v>167</v>
      </c>
      <c r="H4" s="155" t="s">
        <v>165</v>
      </c>
      <c r="I4" s="156">
        <v>0.3125</v>
      </c>
      <c r="J4" s="156">
        <v>0.3958333333333333</v>
      </c>
      <c r="K4" s="156">
        <v>0.3958333333333333</v>
      </c>
      <c r="L4" s="156">
        <v>0.3125</v>
      </c>
    </row>
    <row r="5" spans="1:12" ht="15.75" thickBot="1">
      <c r="A5" s="44">
        <v>0.0021412037037037038</v>
      </c>
      <c r="B5" s="2"/>
      <c r="C5" s="2"/>
      <c r="D5" s="2"/>
      <c r="E5" s="2"/>
      <c r="H5" s="155" t="s">
        <v>166</v>
      </c>
      <c r="I5" s="156">
        <v>0.34375</v>
      </c>
      <c r="J5" s="156">
        <v>0.4166666666666667</v>
      </c>
      <c r="K5" s="156">
        <v>0.4166666666666667</v>
      </c>
      <c r="L5" s="156">
        <v>0.34375</v>
      </c>
    </row>
    <row r="6" spans="1:12" ht="15.75" thickBot="1">
      <c r="A6" s="44">
        <v>0.00219907407407408</v>
      </c>
      <c r="B6" s="2"/>
      <c r="C6" s="2"/>
      <c r="D6" s="2"/>
      <c r="E6" s="2"/>
      <c r="H6" s="155" t="s">
        <v>174</v>
      </c>
      <c r="I6" s="156">
        <v>0.375</v>
      </c>
      <c r="J6" s="156">
        <v>0.4375</v>
      </c>
      <c r="K6" s="156">
        <v>0.4375</v>
      </c>
      <c r="L6" s="156">
        <v>0.375</v>
      </c>
    </row>
    <row r="7" spans="1:12" ht="15.75" thickBot="1">
      <c r="A7" s="44">
        <v>0.00225694444444445</v>
      </c>
      <c r="H7" s="155" t="s">
        <v>167</v>
      </c>
      <c r="I7" s="156">
        <v>0.3958333333333333</v>
      </c>
      <c r="J7" s="156">
        <v>0.4583333333333333</v>
      </c>
      <c r="K7" s="156">
        <v>0.4583333333333333</v>
      </c>
      <c r="L7" s="156">
        <v>0.3958333333333333</v>
      </c>
    </row>
    <row r="8" ht="12.75">
      <c r="A8" s="44">
        <v>0.00231481481481483</v>
      </c>
    </row>
    <row r="9" ht="12.75">
      <c r="A9" s="44">
        <v>0.0023726851851852</v>
      </c>
    </row>
    <row r="10" ht="12.75">
      <c r="A10" s="44">
        <v>0.00243055555555557</v>
      </c>
    </row>
    <row r="11" ht="12.75">
      <c r="A11" s="44">
        <v>0.00248842592592595</v>
      </c>
    </row>
    <row r="12" ht="12.75">
      <c r="A12" s="44">
        <v>0.00254629629629632</v>
      </c>
    </row>
    <row r="13" ht="12.75">
      <c r="A13" s="44">
        <v>0.00260416666666669</v>
      </c>
    </row>
    <row r="14" ht="12.75">
      <c r="A14" s="44">
        <v>0.00266203703703707</v>
      </c>
    </row>
    <row r="15" ht="12.75">
      <c r="A15" s="44">
        <v>0.00271990740740744</v>
      </c>
    </row>
    <row r="16" ht="12.75">
      <c r="A16" s="44">
        <v>0.002777777777777778</v>
      </c>
    </row>
    <row r="17" ht="12.75">
      <c r="A17" s="44">
        <v>0.002835648148148148</v>
      </c>
    </row>
    <row r="18" ht="12.75">
      <c r="A18" s="44">
        <v>0.00289351851851852</v>
      </c>
    </row>
    <row r="19" ht="12.75">
      <c r="A19" s="44">
        <v>0.00295138888888889</v>
      </c>
    </row>
    <row r="20" ht="12.75">
      <c r="A20" s="44">
        <v>0.00300925925925926</v>
      </c>
    </row>
    <row r="21" ht="12.75">
      <c r="A21" s="44">
        <v>0.00306712962962963</v>
      </c>
    </row>
    <row r="22" ht="12.75">
      <c r="A22" s="44">
        <v>0.003125</v>
      </c>
    </row>
    <row r="23" ht="12.75">
      <c r="A23" s="44">
        <v>0.00318287037037037</v>
      </c>
    </row>
    <row r="24" ht="12.75">
      <c r="A24" s="44">
        <v>0.00324074074074074</v>
      </c>
    </row>
    <row r="25" ht="12.75">
      <c r="A25" s="44">
        <v>0.00329861111111111</v>
      </c>
    </row>
    <row r="26" ht="12.75">
      <c r="A26" s="44">
        <v>0.00335648148148148</v>
      </c>
    </row>
    <row r="27" ht="12.75">
      <c r="A27" s="44">
        <v>0.00341435185185185</v>
      </c>
    </row>
    <row r="28" ht="12.75">
      <c r="A28" s="44">
        <v>0.00347222222222222</v>
      </c>
    </row>
    <row r="29" ht="12.75">
      <c r="A29" s="44">
        <v>0.00364583333333333</v>
      </c>
    </row>
    <row r="30" ht="12.75">
      <c r="A30" s="44">
        <v>0.00381944444444444</v>
      </c>
    </row>
    <row r="31" ht="12.75">
      <c r="A31" s="44">
        <v>0.00399305555555556</v>
      </c>
    </row>
    <row r="32" ht="12.75">
      <c r="A32" s="44">
        <v>0.00416666666666667</v>
      </c>
    </row>
    <row r="33" ht="12.75">
      <c r="A33" s="44">
        <v>0.00434027777777778</v>
      </c>
    </row>
    <row r="34" ht="12.75">
      <c r="A34" s="44">
        <v>0.00451388888888889</v>
      </c>
    </row>
    <row r="35" ht="12.75">
      <c r="A35" s="44">
        <v>0.0046875</v>
      </c>
    </row>
    <row r="36" ht="12.75">
      <c r="A36" s="44">
        <v>0.00486111111111111</v>
      </c>
    </row>
    <row r="37" ht="12.75">
      <c r="A37" s="44">
        <v>0.00503472222222222</v>
      </c>
    </row>
    <row r="38" ht="12.75">
      <c r="A38" s="44">
        <v>0.00520833333333333</v>
      </c>
    </row>
    <row r="39" ht="12.75">
      <c r="A39" s="44">
        <v>0.00538194444444444</v>
      </c>
    </row>
    <row r="40" ht="12.75">
      <c r="A40" s="44">
        <v>0.00555555555555556</v>
      </c>
    </row>
    <row r="41" ht="12.75">
      <c r="A41" s="44">
        <v>0.00572916666666667</v>
      </c>
    </row>
    <row r="42" ht="12.75">
      <c r="A42" s="44">
        <v>0.00590277777777778</v>
      </c>
    </row>
    <row r="43" ht="12.75">
      <c r="A43" s="44">
        <v>0.00607638888888889</v>
      </c>
    </row>
    <row r="44" ht="12.75">
      <c r="A44" s="44">
        <v>0.00625</v>
      </c>
    </row>
    <row r="45" ht="12.75">
      <c r="A45" s="44">
        <v>0.00642361111111111</v>
      </c>
    </row>
    <row r="46" ht="12.75">
      <c r="A46" s="44">
        <v>0.00659722222222222</v>
      </c>
    </row>
    <row r="47" ht="12.75">
      <c r="A47" s="44">
        <v>0.00677083333333333</v>
      </c>
    </row>
    <row r="48" ht="12.75">
      <c r="A48" s="44">
        <v>0.00694444444444444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Innherred Samkommune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</dc:creator>
  <cp:keywords/>
  <dc:description/>
  <cp:lastModifiedBy>Your User Name</cp:lastModifiedBy>
  <cp:lastPrinted>2012-06-23T11:21:50Z</cp:lastPrinted>
  <dcterms:created xsi:type="dcterms:W3CDTF">2008-02-25T14:03:20Z</dcterms:created>
  <dcterms:modified xsi:type="dcterms:W3CDTF">2012-06-24T11:05:26Z</dcterms:modified>
  <cp:category/>
  <cp:version/>
  <cp:contentType/>
  <cp:contentStatus/>
</cp:coreProperties>
</file>